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4032" windowWidth="10992" windowHeight="6912" activeTab="1"/>
  </bookViews>
  <sheets>
    <sheet name="Лист1" sheetId="1" r:id="rId1"/>
    <sheet name="АЦК" sheetId="2" r:id="rId2"/>
    <sheet name="Лист2" sheetId="3" r:id="rId3"/>
  </sheets>
  <definedNames>
    <definedName name="_xlnm._FilterDatabase" localSheetId="1" hidden="1">'АЦК'!$A$2:$L$62</definedName>
    <definedName name="APPT" localSheetId="1">'АЦК'!#REF!</definedName>
    <definedName name="FIO" localSheetId="1">'АЦК'!#REF!</definedName>
    <definedName name="SIGN" localSheetId="1">'АЦК'!#REF!</definedName>
    <definedName name="_xlnm.Print_Area" localSheetId="0">'Лист1'!$A$1:$F$77</definedName>
  </definedNames>
  <calcPr fullCalcOnLoad="1"/>
</workbook>
</file>

<file path=xl/sharedStrings.xml><?xml version="1.0" encoding="utf-8"?>
<sst xmlns="http://schemas.openxmlformats.org/spreadsheetml/2006/main" count="157" uniqueCount="102">
  <si>
    <t>Фактически перечислено субсидий</t>
  </si>
  <si>
    <t>Наименование</t>
  </si>
  <si>
    <t xml:space="preserve">Социальные выплаты </t>
  </si>
  <si>
    <t>Субвенции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</si>
  <si>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>Доп. ФК</t>
  </si>
  <si>
    <t>Расход по ЛС</t>
  </si>
  <si>
    <t>Наименование Доп. ФК</t>
  </si>
  <si>
    <t>Научно-прикладные работы</t>
  </si>
  <si>
    <t>Материальное стимулирование производства сельскохозяйственной продукции</t>
  </si>
  <si>
    <t>Проведение семинаров, конкурсов</t>
  </si>
  <si>
    <t>Создание и развитие единого информационного пространства в агропромышленном комплексе Нижегородской области</t>
  </si>
  <si>
    <t>Субвенции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</si>
  <si>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Лимиты</t>
  </si>
  <si>
    <t>ПОФ</t>
  </si>
  <si>
    <t>На возмещение части затрат на приобретение элитных семян за счет средств областного бюджета</t>
  </si>
  <si>
    <t>110+327</t>
  </si>
  <si>
    <t>153+375</t>
  </si>
  <si>
    <t>Субсидии на возмещение части затрат на уплату процентов по кредитам, полученным в российских кредитных организациях на срок до 10 лет</t>
  </si>
  <si>
    <t>Субсидии на поддержку организаций, осуществляющих сбор и утилизацию биологических отходов</t>
  </si>
  <si>
    <t>Поддержки животноводства</t>
  </si>
  <si>
    <t>Поддержки растениеводства</t>
  </si>
  <si>
    <t>Субсидии и субвенции на возмещение процентной ставки по кредитам</t>
  </si>
  <si>
    <t xml:space="preserve">Прочие направления </t>
  </si>
  <si>
    <t>ИТОГО</t>
  </si>
  <si>
    <t xml:space="preserve">      </t>
  </si>
  <si>
    <t>Субсидии на возмещение части затрат на приобретение тепличными предприятиями энергоносителей</t>
  </si>
  <si>
    <t>Субсидии на возмещение части затрат на приобретение оборудования и техники для производства продукции льноводства</t>
  </si>
  <si>
    <t>Субсидии на возмещение части затрат на развитие молочного скотоводства</t>
  </si>
  <si>
    <t>Субсидии на возмещение части затрат на уплату процентов по кредитам, полученным в российских кредитных организациях на срок до 1,5 лет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</si>
  <si>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</si>
  <si>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</si>
  <si>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проектов комплексного развития сельских территорий (сельских агломераций)</t>
  </si>
  <si>
    <t xml:space="preserve">Субсидии на реализацию мероприятий по благоустройству сельских территорий </t>
  </si>
  <si>
    <t>Расходы на мероприятия по улучшению жилищных условий граждан Российской Федерации, проживающих и работающих на сельских территориях, с использованием социальных выплат</t>
  </si>
  <si>
    <t>Субсидии на возмещение части затрат на поддержку элитного семеноводства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</si>
  <si>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</t>
  </si>
  <si>
    <t>Субсидии на возмещение части затрат на закладку и уход за многолетними насаждениями</t>
  </si>
  <si>
    <t xml:space="preserve">Субвенции на возмещение части затрат на поддержку племенного животноводства </t>
  </si>
  <si>
    <t xml:space="preserve">Субвенции на возмещение части затрат на поддержку элитного семеноводства 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</si>
  <si>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</si>
  <si>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Гранты в форме субсидии на развитие малых форм хозяйствования</t>
  </si>
  <si>
    <t>рублей</t>
  </si>
  <si>
    <t>Субвенции на возмещение части затрат на приобретение оборудования и техники</t>
  </si>
  <si>
    <t>Субвенции на возмещение части затрат на поддержку собственного производства молока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</si>
  <si>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 по ученическим договорам и договорам о целевом обучении)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</si>
  <si>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товаропроизводителям, связанных с привлечением студентов для прохождения практики)</t>
  </si>
  <si>
    <t>Итого без учета комплесного развития сельских территорий (КРСТ и АИП)</t>
  </si>
  <si>
    <t>Итого без учета комплесного развития сельских территорий (КРСТ и АИП) и социальных выплат</t>
  </si>
  <si>
    <t>Субсидии на реализацию мероприятий в рамках адресной инвестиционной программы</t>
  </si>
  <si>
    <t xml:space="preserve">Ассигнования </t>
  </si>
  <si>
    <t>Комплексное развитие сельских территорий (КРСТ и АИП)</t>
  </si>
  <si>
    <t>Субвенции на возмещение производителям зерновых культур части затрат на производство и реализацию зерновых культур</t>
  </si>
  <si>
    <t>Субсидии на развитие сельского туризма</t>
  </si>
  <si>
    <t>Субсидии на подготовку проектов межевания земельных участков и на проведение кадастровых работ</t>
  </si>
  <si>
    <t>Субвенции на возмещение части затрат на развитие мясного скотоводства</t>
  </si>
  <si>
    <t>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</si>
  <si>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 xml:space="preserve">Процент исполнения финансирования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</si>
  <si>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</si>
  <si>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</si>
  <si>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Субсидии на возмещение части затрат на проведение агротехнологических работ</t>
  </si>
  <si>
    <t>Субсидии на возмещение части затрат, связанных с производством, реализацией и (или) отгрузкой на собственную переработку овощей закрытого грунта, произведенных с применением технологии досвечивания, по ставке на 1 тонну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</si>
  <si>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</t>
  </si>
  <si>
    <t>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</si>
  <si>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Субсидия в виде имущественного взноса в целях финансового обеспечения уставной деятельности некоммерческой организации "Фонд поддержки агропромышленного комплекса и проектов развития производительных сил муниципальных образований"</t>
  </si>
  <si>
    <t xml:space="preserve">Субвенции на возмещение части затрат, связанных с производством, реализацией и (или) отгрузкой на собственную переработку молока </t>
  </si>
  <si>
    <t>Субсидия на государственную поддержку стимулирования увеличения производства масличных культур</t>
  </si>
  <si>
    <t>Субвенции на стимулирование увеличения производства картофеля и овощей</t>
  </si>
  <si>
    <t>Субсидии на стимулирование увеличения производства картофеля и овощей</t>
  </si>
  <si>
    <t>Субсидия на возмещение части затрат на развитие животноводства за счет средств областного бюджета</t>
  </si>
  <si>
    <t>Возмещение части затрат по выпуску облигаций и выплате процентного (купонного) дохода по облигациям, размещенным на фондовой бирже</t>
  </si>
  <si>
    <t>Субсидии на возмещение затрат перерабатывающим организациям, осуществляющим деятельность на негазифицированных территориях, на приобретение топочного мазута</t>
  </si>
  <si>
    <t>Субсидии на 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</t>
  </si>
  <si>
    <t>Субвенции по осуществлению выплат, предусмотренных Законом "О мерах по развитию кадрового потенциала сельскохозяйственного производства Нижегородской области"</t>
  </si>
  <si>
    <t>Субсидии на возмещение части затрат сельскохозяйственных товаропроизводителей на проведение мероприятий в области известкования</t>
  </si>
  <si>
    <t>184</t>
  </si>
  <si>
    <t>Субсидия организациям потребительской кооперации на возмещение части затрат на закупку продукции у граждан, ведущих личное подсобное хозяйство</t>
  </si>
  <si>
    <t>Субсидии сельскохозяйственным потребительским кооперативам на возмещение части затрат, понесенных в текущем финансовом году</t>
  </si>
  <si>
    <t>Гранты в форме субсидии на реализацию проектов создания и (или) развития хозяйства</t>
  </si>
  <si>
    <t>Субсидии на возмещение части затрат сельскохозяйственных товаропроизводителей на проведение гидромелиоративных мероприятий</t>
  </si>
  <si>
    <t>Субсидии на осуществление деятельности центра компетенций в сфере сельскохозяйственной кооперации и поддержки фермеров</t>
  </si>
  <si>
    <t>Утвержденные бюджетные ассигнования 2024 год</t>
  </si>
  <si>
    <t>Лимиты 2024 год</t>
  </si>
  <si>
    <r>
      <rPr>
        <sz val="14"/>
        <rFont val="Times New Roman"/>
        <family val="1"/>
      </rPr>
      <t>Наименование меры поддержки</t>
    </r>
  </si>
  <si>
    <t>Областной бюджет</t>
  </si>
  <si>
    <r>
      <rPr>
        <sz val="14"/>
        <rFont val="Times New Roman"/>
        <family val="1"/>
      </rPr>
      <t>Планируемый объем поддержки</t>
    </r>
  </si>
  <si>
    <r>
      <rPr>
        <sz val="14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</si>
  <si>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4"/>
        <rFont val="Times New Roman"/>
        <family val="1"/>
      </rPr>
      <t>Итого, в том числе:</t>
    </r>
  </si>
  <si>
    <r>
      <rPr>
        <sz val="14"/>
        <rFont val="Times New Roman"/>
        <family val="1"/>
      </rPr>
      <t>Поддержка животноводства</t>
    </r>
  </si>
  <si>
    <r>
      <rPr>
        <sz val="14"/>
        <rFont val="Times New Roman"/>
        <family val="1"/>
      </rPr>
      <t>Поддержка растениеводства</t>
    </r>
  </si>
  <si>
    <r>
      <rPr>
        <sz val="14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</si>
  <si>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4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</si>
  <si>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4"/>
        <rFont val="Times New Roman"/>
        <family val="1"/>
      </rPr>
      <t>Поддержка малых форм хозяйствования</t>
    </r>
  </si>
  <si>
    <r>
      <rPr>
        <sz val="14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</si>
  <si>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4"/>
        <rFont val="Times New Roman"/>
        <family val="1"/>
      </rPr>
      <t>Прочие направления</t>
    </r>
  </si>
  <si>
    <t>Субвенции на поддержку проведения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</si>
  <si>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249</t>
  </si>
  <si>
    <t>Расходы на исполнение обязательств за нарушение соглашений о предоставлении субсидий Нижегородской области из федерального бюджета</t>
  </si>
  <si>
    <t>835</t>
  </si>
  <si>
    <t>Субсидии на возмещение части затрат на закупку сельскохозяйственной продукции для переработки</t>
  </si>
  <si>
    <t>Эффективное вовлечение в оборот земль сельскохозяйственного назначения и развитие мелиоративного комплекса</t>
  </si>
  <si>
    <t>Финансирование из областного бюджета 01.07.2024 год</t>
  </si>
  <si>
    <t>на 01.07.2024г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</si>
</sst>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0.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#,##0_р_."/>
    <numFmt numFmtId="182" formatCode="#,##0.00_р_."/>
    <numFmt numFmtId="183" formatCode="#,##0.000"/>
    <numFmt numFmtId="184" formatCode="#,##0.0_ ;\-#,##0.0\ "/>
    <numFmt numFmtId="185" formatCode="#,##0.0000"/>
    <numFmt numFmtId="186" formatCode="#,##0.00000"/>
    <numFmt numFmtId="187" formatCode="#,##0.00000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yy\ hh:mm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Arial Narrow"/>
      <family val="2"/>
    </font>
    <font>
      <sz val="13"/>
      <name val="Times New Roman"/>
      <family val="1"/>
    </font>
    <font>
      <sz val="13"/>
      <name val="Arial Narrow"/>
      <family val="2"/>
    </font>
    <font>
      <b/>
      <sz val="13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Arial Cyr"/>
      <family val="0"/>
    </font>
    <font>
      <sz val="8"/>
      <name val="Segoe UI"/>
      <family val="2"/>
    </font>
    <font>
      <sz val="8"/>
      <color rgb="FFFF0000"/>
      <name val="Arial Cyr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49" fontId="24" fillId="0" borderId="14" xfId="0" applyNumberFormat="1" applyFont="1" applyFill="1" applyBorder="1" applyAlignment="1">
      <alignment horizontal="center" vertical="center" wrapText="1"/>
    </xf>
    <xf numFmtId="175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175" fontId="26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75" fontId="24" fillId="0" borderId="12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left"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/>
    </xf>
    <xf numFmtId="179" fontId="26" fillId="0" borderId="12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179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179" fontId="24" fillId="0" borderId="14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179" fontId="25" fillId="0" borderId="2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horizontal="center" vertical="center"/>
    </xf>
    <xf numFmtId="179" fontId="27" fillId="0" borderId="2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left" vertical="center" wrapText="1"/>
    </xf>
    <xf numFmtId="4" fontId="27" fillId="0" borderId="24" xfId="0" applyNumberFormat="1" applyFont="1" applyFill="1" applyBorder="1" applyAlignment="1">
      <alignment horizontal="center" vertical="center"/>
    </xf>
    <xf numFmtId="179" fontId="27" fillId="0" borderId="25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4" fontId="27" fillId="0" borderId="0" xfId="0" applyNumberFormat="1" applyFont="1" applyFill="1" applyAlignment="1">
      <alignment horizontal="center"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174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26" xfId="0" applyNumberFormat="1" applyFont="1" applyFill="1" applyBorder="1" applyAlignment="1" applyProtection="1">
      <alignment horizontal="left" vertical="center" wrapText="1"/>
      <protection/>
    </xf>
    <xf numFmtId="4" fontId="37" fillId="0" borderId="10" xfId="0" applyNumberFormat="1" applyFont="1" applyFill="1" applyBorder="1" applyAlignment="1" applyProtection="1">
      <alignment horizontal="right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27" xfId="0" applyNumberFormat="1" applyFont="1" applyFill="1" applyBorder="1" applyAlignment="1">
      <alignment horizontal="right"/>
    </xf>
    <xf numFmtId="49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2" fillId="25" borderId="0" xfId="0" applyFont="1" applyFill="1" applyAlignment="1">
      <alignment/>
    </xf>
    <xf numFmtId="4" fontId="22" fillId="25" borderId="0" xfId="0" applyNumberFormat="1" applyFont="1" applyFill="1" applyAlignment="1">
      <alignment/>
    </xf>
    <xf numFmtId="4" fontId="28" fillId="0" borderId="27" xfId="0" applyNumberFormat="1" applyFont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 applyProtection="1">
      <alignment horizontal="right" vertical="center" wrapText="1"/>
      <protection/>
    </xf>
    <xf numFmtId="4" fontId="37" fillId="0" borderId="13" xfId="0" applyNumberFormat="1" applyFont="1" applyBorder="1" applyAlignment="1" applyProtection="1">
      <alignment horizontal="right" vertical="center" wrapText="1"/>
      <protection/>
    </xf>
    <xf numFmtId="4" fontId="37" fillId="26" borderId="10" xfId="0" applyNumberFormat="1" applyFont="1" applyFill="1" applyBorder="1" applyAlignment="1" applyProtection="1">
      <alignment horizontal="right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25" borderId="10" xfId="0" applyNumberFormat="1" applyFont="1" applyFill="1" applyBorder="1" applyAlignment="1" applyProtection="1">
      <alignment horizontal="right" vertical="center" wrapText="1"/>
      <protection/>
    </xf>
    <xf numFmtId="4" fontId="26" fillId="25" borderId="12" xfId="0" applyNumberFormat="1" applyFont="1" applyFill="1" applyBorder="1" applyAlignment="1">
      <alignment horizontal="center" vertical="center"/>
    </xf>
    <xf numFmtId="0" fontId="23" fillId="27" borderId="13" xfId="0" applyNumberFormat="1" applyFont="1" applyFill="1" applyBorder="1" applyAlignment="1" applyProtection="1">
      <alignment horizontal="center" vertical="center" wrapText="1"/>
      <protection/>
    </xf>
    <xf numFmtId="0" fontId="23" fillId="27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>
      <alignment horizontal="left" vertical="top" wrapText="1" indent="1"/>
    </xf>
    <xf numFmtId="0" fontId="30" fillId="0" borderId="28" xfId="0" applyFont="1" applyFill="1" applyBorder="1" applyAlignment="1">
      <alignment horizontal="center" vertical="top" wrapText="1"/>
    </xf>
    <xf numFmtId="0" fontId="31" fillId="28" borderId="28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9" fillId="0" borderId="29" xfId="0" applyFont="1" applyFill="1" applyBorder="1" applyAlignment="1">
      <alignment horizontal="left" vertical="top" wrapText="1"/>
    </xf>
    <xf numFmtId="4" fontId="30" fillId="28" borderId="30" xfId="0" applyNumberFormat="1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9" fontId="23" fillId="27" borderId="10" xfId="0" applyNumberFormat="1" applyFont="1" applyFill="1" applyBorder="1" applyAlignment="1" applyProtection="1">
      <alignment horizontal="left" vertical="center" wrapText="1"/>
      <protection/>
    </xf>
    <xf numFmtId="49" fontId="23" fillId="27" borderId="13" xfId="0" applyNumberFormat="1" applyFont="1" applyFill="1" applyBorder="1" applyAlignment="1" applyProtection="1">
      <alignment horizontal="left" vertical="center" wrapText="1"/>
      <protection/>
    </xf>
    <xf numFmtId="0" fontId="23" fillId="29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31" xfId="0" applyNumberFormat="1" applyFont="1" applyBorder="1" applyAlignment="1" applyProtection="1">
      <alignment horizontal="left" vertical="center" wrapText="1"/>
      <protection/>
    </xf>
    <xf numFmtId="4" fontId="26" fillId="25" borderId="17" xfId="0" applyNumberFormat="1" applyFont="1" applyFill="1" applyBorder="1" applyAlignment="1">
      <alignment horizontal="center" vertical="center"/>
    </xf>
    <xf numFmtId="175" fontId="26" fillId="0" borderId="17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 applyProtection="1">
      <alignment horizontal="left" vertical="center" wrapText="1"/>
      <protection/>
    </xf>
    <xf numFmtId="49" fontId="23" fillId="29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>
      <alignment/>
    </xf>
    <xf numFmtId="49" fontId="23" fillId="0" borderId="0" xfId="0" applyNumberFormat="1" applyFont="1" applyBorder="1" applyAlignment="1" applyProtection="1">
      <alignment horizontal="center" vertical="center" wrapText="1"/>
      <protection/>
    </xf>
    <xf numFmtId="4" fontId="22" fillId="0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 horizontal="right" vertical="center" wrapText="1"/>
      <protection/>
    </xf>
    <xf numFmtId="4" fontId="37" fillId="26" borderId="32" xfId="0" applyNumberFormat="1" applyFont="1" applyFill="1" applyBorder="1" applyAlignment="1" applyProtection="1">
      <alignment horizontal="right" vertical="center" wrapText="1"/>
      <protection/>
    </xf>
    <xf numFmtId="4" fontId="23" fillId="0" borderId="32" xfId="0" applyNumberFormat="1" applyFont="1" applyBorder="1" applyAlignment="1" applyProtection="1">
      <alignment horizontal="right" vertical="center" wrapText="1"/>
      <protection/>
    </xf>
    <xf numFmtId="4" fontId="37" fillId="0" borderId="32" xfId="0" applyNumberFormat="1" applyFont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right" vertical="center" wrapText="1"/>
    </xf>
    <xf numFmtId="174" fontId="23" fillId="27" borderId="10" xfId="0" applyNumberFormat="1" applyFont="1" applyFill="1" applyBorder="1" applyAlignment="1" applyProtection="1">
      <alignment horizontal="left" vertical="center" wrapText="1"/>
      <protection/>
    </xf>
    <xf numFmtId="4" fontId="24" fillId="27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4" fillId="24" borderId="33" xfId="0" applyNumberFormat="1" applyFont="1" applyFill="1" applyBorder="1" applyAlignment="1">
      <alignment horizontal="center" vertical="center" wrapText="1"/>
    </xf>
    <xf numFmtId="49" fontId="24" fillId="24" borderId="34" xfId="0" applyNumberFormat="1" applyFont="1" applyFill="1" applyBorder="1" applyAlignment="1">
      <alignment horizontal="center" vertical="center" wrapText="1"/>
    </xf>
    <xf numFmtId="49" fontId="24" fillId="24" borderId="35" xfId="0" applyNumberFormat="1" applyFont="1" applyFill="1" applyBorder="1" applyAlignment="1">
      <alignment horizontal="center" vertical="center" wrapText="1"/>
    </xf>
    <xf numFmtId="4" fontId="24" fillId="27" borderId="12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top" wrapText="1" indent="10"/>
    </xf>
    <xf numFmtId="0" fontId="29" fillId="0" borderId="36" xfId="0" applyFont="1" applyFill="1" applyBorder="1" applyAlignment="1">
      <alignment horizontal="left" vertical="top" wrapText="1" indent="10"/>
    </xf>
    <xf numFmtId="0" fontId="29" fillId="0" borderId="29" xfId="0" applyFont="1" applyFill="1" applyBorder="1" applyAlignment="1">
      <alignment horizontal="left" vertical="top" wrapText="1" indent="7"/>
    </xf>
    <xf numFmtId="0" fontId="29" fillId="0" borderId="37" xfId="0" applyFont="1" applyFill="1" applyBorder="1" applyAlignment="1">
      <alignment horizontal="left" vertical="top" wrapText="1" indent="7"/>
    </xf>
    <xf numFmtId="0" fontId="25" fillId="0" borderId="0" xfId="0" applyFont="1" applyFill="1" applyAlignment="1">
      <alignment horizontal="left"/>
    </xf>
    <xf numFmtId="4" fontId="25" fillId="0" borderId="38" xfId="0" applyNumberFormat="1" applyFont="1" applyFill="1" applyBorder="1" applyAlignment="1">
      <alignment horizontal="center" vertical="center" wrapText="1"/>
    </xf>
    <xf numFmtId="4" fontId="25" fillId="0" borderId="34" xfId="0" applyNumberFormat="1" applyFont="1" applyFill="1" applyBorder="1" applyAlignment="1">
      <alignment horizontal="center" vertical="center" wrapText="1"/>
    </xf>
    <xf numFmtId="4" fontId="25" fillId="0" borderId="35" xfId="0" applyNumberFormat="1" applyFont="1" applyFill="1" applyBorder="1" applyAlignment="1">
      <alignment horizontal="center" vertical="center" wrapText="1"/>
    </xf>
    <xf numFmtId="4" fontId="25" fillId="0" borderId="39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55" zoomScaleNormal="55" zoomScalePageLayoutView="0" workbookViewId="0" topLeftCell="A2">
      <pane ySplit="4" topLeftCell="A73" activePane="bottomLeft" state="frozen"/>
      <selection pane="topLeft" activeCell="A2" sqref="A2"/>
      <selection pane="bottomLeft" activeCell="A84" sqref="A84:A85"/>
    </sheetView>
  </sheetViews>
  <sheetFormatPr defaultColWidth="9.140625" defaultRowHeight="12.75"/>
  <cols>
    <col min="1" max="1" width="196.00390625" style="18" customWidth="1"/>
    <col min="2" max="2" width="27.140625" style="56" customWidth="1"/>
    <col min="3" max="3" width="22.140625" style="56" customWidth="1"/>
    <col min="4" max="4" width="20.7109375" style="56" customWidth="1"/>
    <col min="5" max="5" width="23.7109375" style="56" customWidth="1"/>
    <col min="6" max="6" width="20.140625" style="56" customWidth="1"/>
    <col min="7" max="7" width="0.13671875" style="18" customWidth="1"/>
    <col min="8" max="8" width="9.140625" style="18" customWidth="1"/>
    <col min="9" max="9" width="18.28125" style="18" customWidth="1"/>
    <col min="10" max="16384" width="9.140625" style="18" customWidth="1"/>
  </cols>
  <sheetData>
    <row r="1" spans="1:6" ht="16.5">
      <c r="A1" s="120" t="s">
        <v>100</v>
      </c>
      <c r="B1" s="120"/>
      <c r="C1" s="120"/>
      <c r="D1" s="120"/>
      <c r="E1" s="120"/>
      <c r="F1" s="120"/>
    </row>
    <row r="2" spans="1:6" ht="16.5">
      <c r="A2" s="120"/>
      <c r="B2" s="120"/>
      <c r="C2" s="120"/>
      <c r="D2" s="120"/>
      <c r="E2" s="120"/>
      <c r="F2" s="120"/>
    </row>
    <row r="3" spans="1:6" ht="12" customHeight="1">
      <c r="A3" s="120"/>
      <c r="B3" s="120"/>
      <c r="C3" s="120"/>
      <c r="D3" s="120"/>
      <c r="E3" s="120"/>
      <c r="F3" s="120"/>
    </row>
    <row r="4" spans="1:6" ht="19.5" customHeight="1" thickBot="1">
      <c r="A4" s="17"/>
      <c r="B4" s="17"/>
      <c r="C4" s="17"/>
      <c r="D4" s="17"/>
      <c r="E4" s="17"/>
      <c r="F4" s="17" t="s">
        <v>41</v>
      </c>
    </row>
    <row r="5" spans="1:6" ht="73.5" customHeight="1" thickBot="1">
      <c r="A5" s="19" t="s">
        <v>1</v>
      </c>
      <c r="B5" s="19" t="s">
        <v>80</v>
      </c>
      <c r="C5" s="20" t="s">
        <v>81</v>
      </c>
      <c r="D5" s="19" t="s">
        <v>13</v>
      </c>
      <c r="E5" s="19" t="s">
        <v>0</v>
      </c>
      <c r="F5" s="21" t="s">
        <v>56</v>
      </c>
    </row>
    <row r="6" spans="1:6" ht="21.75" customHeight="1">
      <c r="A6" s="22" t="s">
        <v>19</v>
      </c>
      <c r="B6" s="121"/>
      <c r="C6" s="122"/>
      <c r="D6" s="122"/>
      <c r="E6" s="122"/>
      <c r="F6" s="123"/>
    </row>
    <row r="7" spans="1:9" ht="16.5">
      <c r="A7" s="23" t="s">
        <v>27</v>
      </c>
      <c r="B7" s="87">
        <f>VLOOKUP(A7,АЦК!$B$6:$D$117,3,0)</f>
        <v>223548420.69</v>
      </c>
      <c r="C7" s="87">
        <f>VLOOKUP(A7,АЦК!$B$6:$E$117,4,0)</f>
        <v>223548420.69</v>
      </c>
      <c r="D7" s="24">
        <f>VLOOKUP(A7,АЦК!$B$6:$F$117,5,0)</f>
        <v>153421400.72</v>
      </c>
      <c r="E7" s="24">
        <f>VLOOKUP(A7,АЦК!$B$6:$F$117,2,0)</f>
        <v>153373753.37</v>
      </c>
      <c r="F7" s="25">
        <f aca="true" t="shared" si="0" ref="F7:F13">E7/B7*100</f>
        <v>68.60873939372942</v>
      </c>
      <c r="I7" s="26"/>
    </row>
    <row r="8" spans="1:9" ht="16.5">
      <c r="A8" s="23" t="s">
        <v>37</v>
      </c>
      <c r="B8" s="87">
        <f>VLOOKUP(A8,АЦК!$B$6:$D$117,3,0)</f>
        <v>291999973.69</v>
      </c>
      <c r="C8" s="87">
        <f>VLOOKUP(A8,АЦК!$B$6:$E$117,4,0)</f>
        <v>291999973.69</v>
      </c>
      <c r="D8" s="24">
        <f>VLOOKUP(A8,АЦК!$B$6:$F$117,5,0)</f>
        <v>208602879.56</v>
      </c>
      <c r="E8" s="24">
        <f>VLOOKUP(A8,АЦК!$B$6:$F$117,2,0)</f>
        <v>208601979.56</v>
      </c>
      <c r="F8" s="25">
        <f>E8/B8*100</f>
        <v>71.43904053274369</v>
      </c>
      <c r="I8" s="26"/>
    </row>
    <row r="9" spans="1:9" ht="16.5">
      <c r="A9" s="23" t="s">
        <v>54</v>
      </c>
      <c r="B9" s="87">
        <f>VLOOKUP(A9,АЦК!$B$6:$D$117,3,0)</f>
        <v>1000000</v>
      </c>
      <c r="C9" s="87">
        <f>VLOOKUP(A9,АЦК!$B$6:$E$117,4,0)</f>
        <v>1000000</v>
      </c>
      <c r="D9" s="24">
        <f>VLOOKUP(A9,АЦК!$B$6:$F$117,5,0)</f>
        <v>0</v>
      </c>
      <c r="E9" s="24">
        <f>VLOOKUP(A9,АЦК!$B$6:$F$117,2,0)</f>
        <v>0</v>
      </c>
      <c r="F9" s="25">
        <f>E9/B9*100</f>
        <v>0</v>
      </c>
      <c r="I9" s="26"/>
    </row>
    <row r="10" spans="1:9" ht="16.5">
      <c r="A10" s="23" t="s">
        <v>68</v>
      </c>
      <c r="B10" s="87">
        <f>VLOOKUP(A10,АЦК!$B$6:$D$117,3,0)</f>
        <v>1577210.53</v>
      </c>
      <c r="C10" s="87">
        <f>VLOOKUP(A10,АЦК!$B$6:$E$117,4,0)</f>
        <v>1577210.53</v>
      </c>
      <c r="D10" s="24">
        <f>VLOOKUP(A10,АЦК!$B$6:$F$117,5,0)</f>
        <v>0</v>
      </c>
      <c r="E10" s="24">
        <f>VLOOKUP(A10,АЦК!$B$6:$F$117,2,0)</f>
        <v>0</v>
      </c>
      <c r="F10" s="25">
        <f t="shared" si="0"/>
        <v>0</v>
      </c>
      <c r="I10" s="26"/>
    </row>
    <row r="11" spans="1:9" ht="16.5">
      <c r="A11" s="23" t="s">
        <v>43</v>
      </c>
      <c r="B11" s="87">
        <f>VLOOKUP(A11,АЦК!$B$6:$D$117,3,0)</f>
        <v>550000047.36</v>
      </c>
      <c r="C11" s="87">
        <f>VLOOKUP(A11,АЦК!$B$6:$E$117,4,0)</f>
        <v>550000047.36</v>
      </c>
      <c r="D11" s="24">
        <f>VLOOKUP(A11,АЦК!$B$6:$F$117,5,0)</f>
        <v>512534470.56</v>
      </c>
      <c r="E11" s="24">
        <f>VLOOKUP(A11,АЦК!$B$6:$F$117,2,0)</f>
        <v>512534470.56</v>
      </c>
      <c r="F11" s="25">
        <f t="shared" si="0"/>
        <v>93.188077532023</v>
      </c>
      <c r="I11" s="26"/>
    </row>
    <row r="12" spans="1:9" ht="16.5">
      <c r="A12" s="23" t="s">
        <v>61</v>
      </c>
      <c r="B12" s="87">
        <f>VLOOKUP(A12,АЦК!$B$6:$D$117,3,0)</f>
        <v>20791294.74</v>
      </c>
      <c r="C12" s="87">
        <f>VLOOKUP(A12,АЦК!$B$6:$E$117,4,0)</f>
        <v>20791294.74</v>
      </c>
      <c r="D12" s="24">
        <f>VLOOKUP(A12,АЦК!$B$6:$F$117,5,0)</f>
        <v>0</v>
      </c>
      <c r="E12" s="24">
        <f>VLOOKUP(A12,АЦК!$B$6:$F$117,2,0)</f>
        <v>0</v>
      </c>
      <c r="F12" s="25">
        <f t="shared" si="0"/>
        <v>0</v>
      </c>
      <c r="I12" s="26"/>
    </row>
    <row r="13" spans="1:9" ht="16.5">
      <c r="A13" s="27"/>
      <c r="B13" s="28">
        <f>SUM(B7:B12)</f>
        <v>1088916947.01</v>
      </c>
      <c r="C13" s="28">
        <f>SUM(C7:C12)</f>
        <v>1088916947.01</v>
      </c>
      <c r="D13" s="28">
        <f>SUM(D7:D12)</f>
        <v>874558750.8399999</v>
      </c>
      <c r="E13" s="28">
        <f>SUM(E7:E12)</f>
        <v>874510203.49</v>
      </c>
      <c r="F13" s="29">
        <f t="shared" si="0"/>
        <v>80.31009214167084</v>
      </c>
      <c r="I13" s="26"/>
    </row>
    <row r="14" spans="1:9" ht="16.5">
      <c r="A14" s="30" t="s">
        <v>20</v>
      </c>
      <c r="B14" s="124"/>
      <c r="C14" s="124"/>
      <c r="D14" s="124"/>
      <c r="E14" s="124"/>
      <c r="F14" s="124"/>
      <c r="I14" s="26"/>
    </row>
    <row r="15" spans="1:9" ht="21" customHeight="1" hidden="1">
      <c r="A15" s="23" t="s">
        <v>26</v>
      </c>
      <c r="B15" s="87">
        <f>VLOOKUP(A15,АЦК!$B$6:$D$117,3,0)</f>
        <v>0</v>
      </c>
      <c r="C15" s="87">
        <f>VLOOKUP(A15,АЦК!$B$6:$E$117,4,0)</f>
        <v>0</v>
      </c>
      <c r="D15" s="24">
        <f>VLOOKUP(A15,АЦК!$B$6:$F$117,5,0)</f>
        <v>0</v>
      </c>
      <c r="E15" s="24">
        <f>VLOOKUP(A15,АЦК!$B$6:$F$117,2,0)</f>
        <v>0</v>
      </c>
      <c r="F15" s="25"/>
      <c r="I15" s="26"/>
    </row>
    <row r="16" spans="1:9" ht="16.5">
      <c r="A16" s="23" t="s">
        <v>25</v>
      </c>
      <c r="B16" s="87">
        <f>VLOOKUP(A16,АЦК!$B$6:$D$117,3,0)</f>
        <v>70352049.11</v>
      </c>
      <c r="C16" s="87">
        <f>VLOOKUP(A16,АЦК!$B$6:$E$117,4,0)</f>
        <v>70352049.11</v>
      </c>
      <c r="D16" s="24">
        <f>VLOOKUP(A16,АЦК!$B$6:$F$117,5,0)</f>
        <v>61511699.02</v>
      </c>
      <c r="E16" s="24">
        <f>VLOOKUP(A16,АЦК!$B$6:$F$117,2,0)</f>
        <v>61511699.02</v>
      </c>
      <c r="F16" s="25">
        <f aca="true" t="shared" si="1" ref="F16:F34">E16/B16*100</f>
        <v>87.43412565541973</v>
      </c>
      <c r="I16" s="26"/>
    </row>
    <row r="17" spans="1:9" ht="16.5">
      <c r="A17" s="23" t="s">
        <v>36</v>
      </c>
      <c r="B17" s="87">
        <f>VLOOKUP(A17,АЦК!$B$6:$D$117,3,0)</f>
        <v>34439400</v>
      </c>
      <c r="C17" s="87">
        <f>VLOOKUP(A17,АЦК!$B$6:$E$117,4,0)</f>
        <v>34439400</v>
      </c>
      <c r="D17" s="24">
        <f>VLOOKUP(A17,АЦК!$B$6:$F$117,5,0)</f>
        <v>0</v>
      </c>
      <c r="E17" s="24">
        <f>VLOOKUP(A17,АЦК!$B$6:$F$117,2,0)</f>
        <v>0</v>
      </c>
      <c r="F17" s="25">
        <f t="shared" si="1"/>
        <v>0</v>
      </c>
      <c r="I17" s="26"/>
    </row>
    <row r="18" spans="1:9" ht="16.5">
      <c r="A18" s="23" t="s">
        <v>34</v>
      </c>
      <c r="B18" s="87">
        <f>VLOOKUP(A18,АЦК!$B$6:$D$117,3,0)</f>
        <v>3000000</v>
      </c>
      <c r="C18" s="87">
        <f>VLOOKUP(A18,АЦК!$B$6:$E$117,4,0)</f>
        <v>3000000</v>
      </c>
      <c r="D18" s="24">
        <f>VLOOKUP(A18,АЦК!$B$6:$F$117,5,0)</f>
        <v>0</v>
      </c>
      <c r="E18" s="24">
        <f>VLOOKUP(A18,АЦК!$B$6:$F$117,2,0)</f>
        <v>0</v>
      </c>
      <c r="F18" s="25">
        <f t="shared" si="1"/>
        <v>0</v>
      </c>
      <c r="I18" s="26"/>
    </row>
    <row r="19" spans="1:9" ht="16.5">
      <c r="A19" s="23" t="s">
        <v>38</v>
      </c>
      <c r="B19" s="87">
        <f>VLOOKUP(A19,АЦК!$B$6:$D$117,3,0)</f>
        <v>116999952.63</v>
      </c>
      <c r="C19" s="87">
        <f>VLOOKUP(A19,АЦК!$B$6:$E$117,4,0)</f>
        <v>116999952.63</v>
      </c>
      <c r="D19" s="24">
        <f>VLOOKUP(A19,АЦК!$B$6:$F$117,5,0)</f>
        <v>0</v>
      </c>
      <c r="E19" s="24">
        <f>VLOOKUP(A19,АЦК!$B$6:$F$117,2,0)</f>
        <v>0</v>
      </c>
      <c r="F19" s="25">
        <f t="shared" si="1"/>
        <v>0</v>
      </c>
      <c r="I19" s="26"/>
    </row>
    <row r="20" spans="1:9" ht="16.5">
      <c r="A20" s="23" t="s">
        <v>35</v>
      </c>
      <c r="B20" s="87">
        <f>VLOOKUP(A20,АЦК!$B$6:$D$117,3,0)</f>
        <v>4932726.32</v>
      </c>
      <c r="C20" s="87">
        <f>VLOOKUP(A20,АЦК!$B$6:$E$117,4,0)</f>
        <v>4932726.32</v>
      </c>
      <c r="D20" s="24">
        <f>VLOOKUP(A20,АЦК!$B$6:$F$117,5,0)</f>
        <v>2507833.18</v>
      </c>
      <c r="E20" s="24">
        <f>VLOOKUP(A20,АЦК!$B$6:$F$117,2,0)</f>
        <v>2507833.18</v>
      </c>
      <c r="F20" s="25">
        <f t="shared" si="1"/>
        <v>50.84071195743939</v>
      </c>
      <c r="I20" s="26"/>
    </row>
    <row r="21" spans="1:9" ht="16.5">
      <c r="A21" s="23" t="s">
        <v>51</v>
      </c>
      <c r="B21" s="87">
        <f>VLOOKUP(A21,АЦК!$B$6:$D$117,3,0)</f>
        <v>29438621.05</v>
      </c>
      <c r="C21" s="87">
        <f>VLOOKUP(A21,АЦК!$B$6:$E$117,4,0)</f>
        <v>29438621.05</v>
      </c>
      <c r="D21" s="24">
        <f>VLOOKUP(A21,АЦК!$B$6:$F$117,5,0)</f>
        <v>29438621.05</v>
      </c>
      <c r="E21" s="24">
        <f>VLOOKUP(A21,АЦК!$B$6:$F$117,2,0)</f>
        <v>29438621.05</v>
      </c>
      <c r="F21" s="25">
        <f t="shared" si="1"/>
        <v>100</v>
      </c>
      <c r="I21" s="26"/>
    </row>
    <row r="22" spans="1:9" ht="18" customHeight="1">
      <c r="A22" s="23" t="s">
        <v>42</v>
      </c>
      <c r="B22" s="87">
        <f>VLOOKUP(A22,АЦК!$B$6:$D$117,3,0)</f>
        <v>703790300</v>
      </c>
      <c r="C22" s="87">
        <f>VLOOKUP(A22,АЦК!$B$6:$E$117,4,0)</f>
        <v>703790300</v>
      </c>
      <c r="D22" s="24">
        <f>VLOOKUP(A22,АЦК!$B$6:$F$117,5,0)</f>
        <v>518396885.33</v>
      </c>
      <c r="E22" s="24">
        <f>VLOOKUP(A22,АЦК!$B$6:$F$117,2,0)</f>
        <v>518267580.48</v>
      </c>
      <c r="F22" s="25">
        <f t="shared" si="1"/>
        <v>73.63948898983121</v>
      </c>
      <c r="I22" s="26"/>
    </row>
    <row r="23" spans="1:9" ht="39" customHeight="1" hidden="1">
      <c r="A23" s="23" t="s">
        <v>58</v>
      </c>
      <c r="B23" s="87">
        <f>VLOOKUP(A23,АЦК!$B$6:$D$117,3,0)</f>
        <v>0</v>
      </c>
      <c r="C23" s="87">
        <f>VLOOKUP(A23,АЦК!$B$6:$E$117,4,0)</f>
        <v>0</v>
      </c>
      <c r="D23" s="24">
        <f>VLOOKUP(A23,АЦК!$B$6:$F$117,5,0)</f>
        <v>0</v>
      </c>
      <c r="E23" s="24">
        <f>VLOOKUP(A23,АЦК!$B$6:$F$117,2,0)</f>
        <v>0</v>
      </c>
      <c r="F23" s="25" t="e">
        <f t="shared" si="1"/>
        <v>#DIV/0!</v>
      </c>
      <c r="I23" s="26"/>
    </row>
    <row r="24" spans="1:9" ht="33" customHeight="1" hidden="1">
      <c r="A24" s="23" t="s">
        <v>60</v>
      </c>
      <c r="B24" s="87">
        <f>VLOOKUP(A24,АЦК!$B$6:$D$117,3,0)</f>
        <v>0.0001</v>
      </c>
      <c r="C24" s="87">
        <f>VLOOKUP(A24,АЦК!$B$6:$E$117,4,0)</f>
        <v>0</v>
      </c>
      <c r="D24" s="24">
        <f>VLOOKUP(A24,АЦК!$B$6:$F$117,5,0)</f>
        <v>0</v>
      </c>
      <c r="E24" s="24">
        <f>VLOOKUP(A24,АЦК!$B$6:$F$117,2,0)</f>
        <v>0</v>
      </c>
      <c r="F24" s="25">
        <f t="shared" si="1"/>
        <v>0</v>
      </c>
      <c r="I24" s="26"/>
    </row>
    <row r="25" spans="1:9" ht="22.5" customHeight="1">
      <c r="A25" s="23" t="s">
        <v>94</v>
      </c>
      <c r="B25" s="87">
        <f>VLOOKUP(A25,АЦК!$B$6:$D$117,3,0)</f>
        <v>418231505.26</v>
      </c>
      <c r="C25" s="87">
        <f>VLOOKUP(A25,АЦК!$B$6:$E$117,4,0)</f>
        <v>418231505.26</v>
      </c>
      <c r="D25" s="24">
        <f>VLOOKUP(A25,АЦК!$B$6:$F$117,5,0)</f>
        <v>417671444.78</v>
      </c>
      <c r="E25" s="24">
        <f>VLOOKUP(A25,АЦК!$B$6:$F$117,2,0)</f>
        <v>406305210.89</v>
      </c>
      <c r="F25" s="25">
        <f t="shared" si="1"/>
        <v>97.14839886043835</v>
      </c>
      <c r="I25" s="26"/>
    </row>
    <row r="26" spans="1:9" ht="16.5" hidden="1">
      <c r="A26" s="23" t="s">
        <v>65</v>
      </c>
      <c r="B26" s="87">
        <f>VLOOKUP(A26,АЦК!$B$6:$D$117,3,0)</f>
        <v>0</v>
      </c>
      <c r="C26" s="87">
        <f>VLOOKUP(A26,АЦК!$B$6:$E$117,4,0)</f>
        <v>0</v>
      </c>
      <c r="D26" s="24">
        <f>VLOOKUP(A26,АЦК!$B$6:$F$117,5,0)</f>
        <v>0</v>
      </c>
      <c r="E26" s="24">
        <f>VLOOKUP(A26,АЦК!$B$6:$F$117,2,0)</f>
        <v>0</v>
      </c>
      <c r="F26" s="25" t="e">
        <f t="shared" si="1"/>
        <v>#DIV/0!</v>
      </c>
      <c r="I26" s="26"/>
    </row>
    <row r="27" spans="1:9" ht="16.5">
      <c r="A27" s="23" t="s">
        <v>67</v>
      </c>
      <c r="B27" s="87">
        <f>VLOOKUP(A27,АЦК!$B$4:$D$117,3,0)</f>
        <v>4508526.32</v>
      </c>
      <c r="C27" s="87">
        <f>VLOOKUP(A27,АЦК!$B$4:$E$117,4,0)</f>
        <v>4508526.32</v>
      </c>
      <c r="D27" s="24">
        <f>VLOOKUP(A27,АЦК!$B$4:$F$117,5,0)</f>
        <v>0</v>
      </c>
      <c r="E27" s="24">
        <f>VLOOKUP(A27,АЦК!$B$4:$F$117,2,0)</f>
        <v>0</v>
      </c>
      <c r="F27" s="25">
        <f t="shared" si="1"/>
        <v>0</v>
      </c>
      <c r="I27" s="26"/>
    </row>
    <row r="28" spans="1:9" ht="16.5">
      <c r="A28" s="23" t="s">
        <v>66</v>
      </c>
      <c r="B28" s="87">
        <f>VLOOKUP(A28,АЦК!$B$6:$D$117,3,0)</f>
        <v>33019010.52</v>
      </c>
      <c r="C28" s="87">
        <f>VLOOKUP(A28,АЦК!$B$6:$E$117,4,0)</f>
        <v>33019010.52</v>
      </c>
      <c r="D28" s="24">
        <f>VLOOKUP(A28,АЦК!$B$6:$F$117,5,0)</f>
        <v>19599584.13</v>
      </c>
      <c r="E28" s="24">
        <f>VLOOKUP(A28,АЦК!$B$6:$F$117,2,0)</f>
        <v>19599584.13</v>
      </c>
      <c r="F28" s="25">
        <f t="shared" si="1"/>
        <v>59.358484162111104</v>
      </c>
      <c r="I28" s="26"/>
    </row>
    <row r="29" spans="1:6" s="26" customFormat="1" ht="16.5">
      <c r="A29" s="28"/>
      <c r="B29" s="119">
        <f>SUM(B16:B28)</f>
        <v>1418712091.2101</v>
      </c>
      <c r="C29" s="119">
        <f>SUM(C16:C28)</f>
        <v>1418712091.2099998</v>
      </c>
      <c r="D29" s="33">
        <f>SUM(D16:D28)</f>
        <v>1049126067.4899999</v>
      </c>
      <c r="E29" s="33">
        <f>SUM(E16:E28)</f>
        <v>1037630528.75</v>
      </c>
      <c r="F29" s="29">
        <f t="shared" si="1"/>
        <v>73.13890782906813</v>
      </c>
    </row>
    <row r="30" spans="1:6" s="26" customFormat="1" ht="16.5">
      <c r="A30" s="118" t="s">
        <v>99</v>
      </c>
      <c r="B30" s="118"/>
      <c r="C30" s="118"/>
      <c r="D30" s="118"/>
      <c r="E30" s="118"/>
      <c r="F30" s="118"/>
    </row>
    <row r="31" spans="1:6" s="26" customFormat="1" ht="36" customHeight="1">
      <c r="A31" s="32" t="s">
        <v>55</v>
      </c>
      <c r="B31" s="87">
        <f>VLOOKUP(A31,АЦК!$B$6:$D$117,3,0)</f>
        <v>82214463.15</v>
      </c>
      <c r="C31" s="87">
        <f>VLOOKUP(A31,АЦК!$B$6:$E$117,4,0)</f>
        <v>82214463.15</v>
      </c>
      <c r="D31" s="24">
        <f>VLOOKUP(A31,АЦК!$B$6:$F$117,5,0)</f>
        <v>36839273.68</v>
      </c>
      <c r="E31" s="24">
        <f>VLOOKUP(A31,АЦК!$B$6:$F$117,2,0)</f>
        <v>36839273.68</v>
      </c>
      <c r="F31" s="25">
        <f t="shared" si="1"/>
        <v>44.80875051484174</v>
      </c>
    </row>
    <row r="32" spans="1:6" s="26" customFormat="1" ht="16.5">
      <c r="A32" s="32" t="s">
        <v>73</v>
      </c>
      <c r="B32" s="87">
        <f>VLOOKUP(A32,АЦК!$B$6:$D$117,3,0)</f>
        <v>14943726.33</v>
      </c>
      <c r="C32" s="87">
        <f>VLOOKUP(A32,АЦК!$B$6:$E$117,4,0)</f>
        <v>14943726.33</v>
      </c>
      <c r="D32" s="24">
        <f>VLOOKUP(A32,АЦК!$B$6:$F$117,5,0)</f>
        <v>0</v>
      </c>
      <c r="E32" s="24">
        <f>VLOOKUP(A32,АЦК!$B$6:$F$117,2,0)</f>
        <v>0</v>
      </c>
      <c r="F32" s="25">
        <f t="shared" si="1"/>
        <v>0</v>
      </c>
    </row>
    <row r="33" spans="1:6" s="26" customFormat="1" ht="16.5">
      <c r="A33" s="32" t="s">
        <v>78</v>
      </c>
      <c r="B33" s="87">
        <f>VLOOKUP(A33,АЦК!$B$6:$D$117,3,0)</f>
        <v>15974589.47</v>
      </c>
      <c r="C33" s="87">
        <f>VLOOKUP(A33,АЦК!$B$6:$E$117,4,0)</f>
        <v>15974589.47</v>
      </c>
      <c r="D33" s="24">
        <f>VLOOKUP(A33,АЦК!$B$6:$F$117,5,0)</f>
        <v>15040755.64</v>
      </c>
      <c r="E33" s="24">
        <f>VLOOKUP(A33,АЦК!$B$6:$F$117,2,0)</f>
        <v>15040755.64</v>
      </c>
      <c r="F33" s="25">
        <f t="shared" si="1"/>
        <v>94.15425459443748</v>
      </c>
    </row>
    <row r="34" spans="1:6" s="26" customFormat="1" ht="16.5">
      <c r="A34" s="32" t="s">
        <v>53</v>
      </c>
      <c r="B34" s="87">
        <f>VLOOKUP(A34,АЦК!$B$6:$D$117,3,0)</f>
        <v>7623000</v>
      </c>
      <c r="C34" s="87">
        <f>VLOOKUP(A34,АЦК!$B$6:$E$117,4,0)</f>
        <v>7623000</v>
      </c>
      <c r="D34" s="24">
        <f>VLOOKUP(A34,АЦК!$B$6:$F$117,5,0)</f>
        <v>0</v>
      </c>
      <c r="E34" s="24">
        <f>VLOOKUP(A34,АЦК!$B$6:$F$117,2,0)</f>
        <v>0</v>
      </c>
      <c r="F34" s="25">
        <f t="shared" si="1"/>
        <v>0</v>
      </c>
    </row>
    <row r="35" spans="1:6" s="26" customFormat="1" ht="16.5">
      <c r="A35" s="28"/>
      <c r="B35" s="28">
        <f>SUM(B31:B34)</f>
        <v>120755778.95</v>
      </c>
      <c r="C35" s="28">
        <f>SUM(C31:C34)</f>
        <v>120755778.95</v>
      </c>
      <c r="D35" s="28">
        <f>SUM(D31:D34)</f>
        <v>51880029.32</v>
      </c>
      <c r="E35" s="28">
        <f>SUM(E31:E34)</f>
        <v>51880029.32</v>
      </c>
      <c r="F35" s="28">
        <f>SUM(F31:F34)</f>
        <v>138.9630051092792</v>
      </c>
    </row>
    <row r="36" spans="1:6" s="26" customFormat="1" ht="16.5">
      <c r="A36" s="31" t="s">
        <v>21</v>
      </c>
      <c r="B36" s="124"/>
      <c r="C36" s="124"/>
      <c r="D36" s="124"/>
      <c r="E36" s="124"/>
      <c r="F36" s="124"/>
    </row>
    <row r="37" spans="1:9" ht="16.5">
      <c r="A37" s="23" t="s">
        <v>28</v>
      </c>
      <c r="B37" s="87">
        <f>VLOOKUP(A37,АЦК!$B$6:$D$117,3,0)</f>
        <v>385000000</v>
      </c>
      <c r="C37" s="87">
        <f>VLOOKUP(A37,АЦК!$B$6:$E$117,4,0)</f>
        <v>385000000</v>
      </c>
      <c r="D37" s="24">
        <f>VLOOKUP(A37,АЦК!$B$6:$F$117,5,0)</f>
        <v>247301000</v>
      </c>
      <c r="E37" s="24">
        <f>VLOOKUP(A37,АЦК!$B$6:$F$117,2,0)</f>
        <v>244299603.56</v>
      </c>
      <c r="F37" s="25">
        <f aca="true" t="shared" si="2" ref="F37:F42">E37/B37*100</f>
        <v>63.45444248311688</v>
      </c>
      <c r="I37" s="26"/>
    </row>
    <row r="38" spans="1:9" ht="16.5">
      <c r="A38" s="23" t="s">
        <v>17</v>
      </c>
      <c r="B38" s="87">
        <f>VLOOKUP(A38,АЦК!$B$6:$D$117,3,0)</f>
        <v>495000000</v>
      </c>
      <c r="C38" s="87">
        <f>VLOOKUP(A38,АЦК!$B$6:$E$117,4,0)</f>
        <v>495000000</v>
      </c>
      <c r="D38" s="24">
        <f>VLOOKUP(A38,АЦК!$B$6:$F$117,5,0)</f>
        <v>273017000</v>
      </c>
      <c r="E38" s="24">
        <f>VLOOKUP(A38,АЦК!$B$6:$F$117,2,0)</f>
        <v>272073068.75</v>
      </c>
      <c r="F38" s="25">
        <f t="shared" si="2"/>
        <v>54.96425631313131</v>
      </c>
      <c r="I38" s="26"/>
    </row>
    <row r="39" spans="1:9" ht="16.5">
      <c r="A39" s="23" t="s">
        <v>57</v>
      </c>
      <c r="B39" s="87">
        <f>VLOOKUP(A39,АЦК!$B$6:$D$117,3,0)</f>
        <v>6275442.11</v>
      </c>
      <c r="C39" s="87">
        <f>VLOOKUP(A39,АЦК!$B$6:$E$117,4,0)</f>
        <v>6275442.11</v>
      </c>
      <c r="D39" s="24">
        <f>VLOOKUP(A39,АЦК!$B$6:$F$117,5,0)</f>
        <v>0</v>
      </c>
      <c r="E39" s="24">
        <f>VLOOKUP(A39,АЦК!$B$6:$F$117,2,0)</f>
        <v>0</v>
      </c>
      <c r="F39" s="25">
        <f t="shared" si="2"/>
        <v>0</v>
      </c>
      <c r="I39" s="26"/>
    </row>
    <row r="40" spans="1:9" ht="16.5" hidden="1">
      <c r="A40" s="23" t="s">
        <v>39</v>
      </c>
      <c r="B40" s="87">
        <f>VLOOKUP(A40,АЦК!$B$6:$D$117,3,0)</f>
        <v>0</v>
      </c>
      <c r="C40" s="87">
        <f>VLOOKUP(A40,АЦК!$B$6:$E$117,4,0)</f>
        <v>0</v>
      </c>
      <c r="D40" s="24">
        <f>VLOOKUP(A40,АЦК!$B$6:$F$117,5,0)</f>
        <v>0</v>
      </c>
      <c r="E40" s="24">
        <f>VLOOKUP(A40,АЦК!$B$6:$F$117,2,0)</f>
        <v>0</v>
      </c>
      <c r="F40" s="25" t="e">
        <f t="shared" si="2"/>
        <v>#DIV/0!</v>
      </c>
      <c r="I40" s="26"/>
    </row>
    <row r="41" spans="1:9" ht="16.5">
      <c r="A41" s="23" t="s">
        <v>69</v>
      </c>
      <c r="B41" s="24">
        <f>VLOOKUP(A41,АЦК!$B$6:$D$117,3,0)</f>
        <v>15000000</v>
      </c>
      <c r="C41" s="87">
        <f>VLOOKUP(A41,АЦК!$B$6:$E$117,4,0)</f>
        <v>15000000</v>
      </c>
      <c r="D41" s="24">
        <f>VLOOKUP(A41,АЦК!$B$6:$F$117,5,0)</f>
        <v>0</v>
      </c>
      <c r="E41" s="24">
        <f>VLOOKUP(A41,АЦК!$B$6:$F$117,2,0)</f>
        <v>0</v>
      </c>
      <c r="F41" s="25">
        <f t="shared" si="2"/>
        <v>0</v>
      </c>
      <c r="I41" s="26"/>
    </row>
    <row r="42" spans="1:6" s="26" customFormat="1" ht="16.5">
      <c r="A42" s="28"/>
      <c r="B42" s="28">
        <f>SUM(B37:B41)</f>
        <v>901275442.11</v>
      </c>
      <c r="C42" s="28">
        <f>SUM(C37:C41)</f>
        <v>901275442.11</v>
      </c>
      <c r="D42" s="28">
        <f>SUM(D37:D41)</f>
        <v>520318000</v>
      </c>
      <c r="E42" s="28">
        <f>SUM(E37:E41)</f>
        <v>516372672.31</v>
      </c>
      <c r="F42" s="29">
        <f t="shared" si="2"/>
        <v>57.293547364511134</v>
      </c>
    </row>
    <row r="43" spans="1:6" s="26" customFormat="1" ht="16.5">
      <c r="A43" s="31" t="s">
        <v>22</v>
      </c>
      <c r="B43" s="124"/>
      <c r="C43" s="124"/>
      <c r="D43" s="124"/>
      <c r="E43" s="124"/>
      <c r="F43" s="124"/>
    </row>
    <row r="44" spans="1:9" ht="16.5">
      <c r="A44" s="23" t="s">
        <v>79</v>
      </c>
      <c r="B44" s="24">
        <f>VLOOKUP(A44,АЦК!$B$6:$D$117,3,0)</f>
        <v>208333.34</v>
      </c>
      <c r="C44" s="24">
        <f>VLOOKUP(A44,АЦК!$B$6:$E$117,4,0)</f>
        <v>208333.34</v>
      </c>
      <c r="D44" s="24">
        <f>VLOOKUP(A44,АЦК!$B$6:$F$117,5,0)</f>
        <v>208333.34</v>
      </c>
      <c r="E44" s="24">
        <f>VLOOKUP(A44,АЦК!$B$6:$F$117,2,0)</f>
        <v>208333.34</v>
      </c>
      <c r="F44" s="25">
        <f>E44/B44*100</f>
        <v>100</v>
      </c>
      <c r="I44" s="26"/>
    </row>
    <row r="45" spans="1:9" ht="32.25" customHeight="1">
      <c r="A45" s="23" t="s">
        <v>72</v>
      </c>
      <c r="B45" s="87">
        <f>VLOOKUP(A45,АЦК!$B$6:$D$117,3,0)</f>
        <v>71994000</v>
      </c>
      <c r="C45" s="87">
        <f>VLOOKUP(A45,АЦК!$B$6:$E$117,4,0)</f>
        <v>71994000</v>
      </c>
      <c r="D45" s="24">
        <f>VLOOKUP(A45,АЦК!$B$6:$F$117,5,0)</f>
        <v>71994000</v>
      </c>
      <c r="E45" s="24">
        <f>VLOOKUP(A45,АЦК!$B$6:$F$117,2,0)</f>
        <v>17947000</v>
      </c>
      <c r="F45" s="25">
        <f aca="true" t="shared" si="3" ref="F45:F54">E45/B45*100</f>
        <v>24.92846626107731</v>
      </c>
      <c r="I45" s="26"/>
    </row>
    <row r="46" spans="1:9" ht="16.5">
      <c r="A46" s="23" t="s">
        <v>9</v>
      </c>
      <c r="B46" s="87">
        <f>VLOOKUP(A46,АЦК!$B$6:$D$117,3,0)</f>
        <v>17780000</v>
      </c>
      <c r="C46" s="87">
        <f>VLOOKUP(A46,АЦК!$B$6:$E$117,4,0)</f>
        <v>17780000</v>
      </c>
      <c r="D46" s="24">
        <f>VLOOKUP(A46,АЦК!$B$6:$F$117,5,0)</f>
        <v>250000</v>
      </c>
      <c r="E46" s="24">
        <f>VLOOKUP(A46,АЦК!$B$6:$F$117,2,0)</f>
        <v>250000</v>
      </c>
      <c r="F46" s="25">
        <f t="shared" si="3"/>
        <v>1.40607424071991</v>
      </c>
      <c r="I46" s="26"/>
    </row>
    <row r="47" spans="1:13" ht="16.5">
      <c r="A47" s="23" t="s">
        <v>10</v>
      </c>
      <c r="B47" s="87">
        <f>VLOOKUP(A47,АЦК!$B$6:$D$117,3,0)</f>
        <v>20240100</v>
      </c>
      <c r="C47" s="87">
        <f>VLOOKUP(A47,АЦК!$B$5:$E$117,4,0)</f>
        <v>20240100</v>
      </c>
      <c r="D47" s="24">
        <f>VLOOKUP(A47,АЦК!$B$5:$F$117,5,0)</f>
        <v>1407500</v>
      </c>
      <c r="E47" s="24">
        <f>VLOOKUP(A47,АЦК!$B$5:$F$117,2,0)</f>
        <v>1336570</v>
      </c>
      <c r="F47" s="25">
        <f t="shared" si="3"/>
        <v>6.603574093013374</v>
      </c>
      <c r="I47" s="26"/>
      <c r="M47" s="18" t="s">
        <v>24</v>
      </c>
    </row>
    <row r="48" spans="1:9" ht="16.5">
      <c r="A48" s="23" t="s">
        <v>7</v>
      </c>
      <c r="B48" s="87">
        <f>VLOOKUP(A48,АЦК!$B$6:$D$117,3,0)</f>
        <v>126700</v>
      </c>
      <c r="C48" s="87">
        <f>VLOOKUP(A48,АЦК!$B$5:$E$117,4,0)</f>
        <v>126700</v>
      </c>
      <c r="D48" s="24">
        <f>VLOOKUP(A48,АЦК!$B$5:$F$117,5,0)</f>
        <v>0</v>
      </c>
      <c r="E48" s="24">
        <f>VLOOKUP(A48,АЦК!$B$5:$F$117,2,0)</f>
        <v>0</v>
      </c>
      <c r="F48" s="25">
        <f t="shared" si="3"/>
        <v>0</v>
      </c>
      <c r="I48" s="26"/>
    </row>
    <row r="49" spans="1:9" ht="16.5">
      <c r="A49" s="23" t="s">
        <v>8</v>
      </c>
      <c r="B49" s="87">
        <f>VLOOKUP(A49,АЦК!$B$6:$D$117,3,0)</f>
        <v>51746000</v>
      </c>
      <c r="C49" s="87">
        <f>VLOOKUP(A49,АЦК!$B$5:$E$117,4,0)</f>
        <v>51746000</v>
      </c>
      <c r="D49" s="24">
        <f>VLOOKUP(A49,АЦК!$B$5:$F$117,5,0)</f>
        <v>0</v>
      </c>
      <c r="E49" s="24">
        <f>VLOOKUP(A49,АЦК!$B$5:$F$117,2,0)</f>
        <v>0</v>
      </c>
      <c r="F49" s="25">
        <f t="shared" si="3"/>
        <v>0</v>
      </c>
      <c r="I49" s="26"/>
    </row>
    <row r="50" spans="1:9" ht="16.5">
      <c r="A50" s="23" t="s">
        <v>76</v>
      </c>
      <c r="B50" s="87">
        <f>VLOOKUP(A50,АЦК!$B$5:$D$117,3,0)</f>
        <v>1884708.33</v>
      </c>
      <c r="C50" s="87">
        <f>VLOOKUP(A50,АЦК!$B$5:$E$117,4,0)</f>
        <v>1884708.33</v>
      </c>
      <c r="D50" s="24">
        <f>VLOOKUP(A50,АЦК!$B$5:$F$117,5,0)</f>
        <v>0</v>
      </c>
      <c r="E50" s="24">
        <f>VLOOKUP(A50,АЦК!$B$5:$F$117,2,0)</f>
        <v>0</v>
      </c>
      <c r="F50" s="25">
        <f t="shared" si="3"/>
        <v>0</v>
      </c>
      <c r="I50" s="26"/>
    </row>
    <row r="51" spans="1:9" ht="16.5">
      <c r="A51" s="23" t="s">
        <v>52</v>
      </c>
      <c r="B51" s="87">
        <f>VLOOKUP(A51,АЦК!$B$5:$D$117,3,0)</f>
        <v>9120000</v>
      </c>
      <c r="C51" s="87">
        <f>VLOOKUP(A51,АЦК!$B$5:$E$117,4,0)</f>
        <v>9120000</v>
      </c>
      <c r="D51" s="24">
        <f>VLOOKUP(A51,АЦК!$B$5:$F$117,5,0)</f>
        <v>6720000</v>
      </c>
      <c r="E51" s="24">
        <f>VLOOKUP(A51,АЦК!$B$5:$F$117,2,0)</f>
        <v>6720000</v>
      </c>
      <c r="F51" s="25">
        <f t="shared" si="3"/>
        <v>73.68421052631578</v>
      </c>
      <c r="I51" s="26"/>
    </row>
    <row r="52" spans="1:9" ht="36.75" customHeight="1">
      <c r="A52" s="23" t="s">
        <v>71</v>
      </c>
      <c r="B52" s="87">
        <f>VLOOKUP(A52,АЦК!$B$3:$D$58,3,FALSE)</f>
        <v>191600000</v>
      </c>
      <c r="C52" s="87">
        <f>VLOOKUP(A52,АЦК!$B$5:$E$117,4,0)</f>
        <v>191600000</v>
      </c>
      <c r="D52" s="24">
        <f>VLOOKUP(A52,АЦК!$B$5:$F$117,5,0)</f>
        <v>0</v>
      </c>
      <c r="E52" s="24">
        <f>VLOOKUP(A52,АЦК!$B$5:$F$117,2,0)</f>
        <v>0</v>
      </c>
      <c r="F52" s="25">
        <f t="shared" si="3"/>
        <v>0</v>
      </c>
      <c r="I52" s="26"/>
    </row>
    <row r="53" spans="1:9" ht="16.5">
      <c r="A53" s="23" t="s">
        <v>18</v>
      </c>
      <c r="B53" s="87">
        <f>VLOOKUP(A53,АЦК!$B$6:$D$117,3,0)</f>
        <v>3742470</v>
      </c>
      <c r="C53" s="87">
        <f>VLOOKUP(A53,АЦК!$B$6:$E$117,4,0)</f>
        <v>3742470</v>
      </c>
      <c r="D53" s="24">
        <f>VLOOKUP(A53,АЦК!$B$5:$F$117,5,0)</f>
        <v>3742470</v>
      </c>
      <c r="E53" s="24">
        <f>VLOOKUP(A53,АЦК!$B$5:$F$117,2,0)</f>
        <v>3742470</v>
      </c>
      <c r="F53" s="25">
        <f t="shared" si="3"/>
        <v>100</v>
      </c>
      <c r="I53" s="26"/>
    </row>
    <row r="54" spans="1:9" ht="24" customHeight="1">
      <c r="A54" s="84" t="s">
        <v>75</v>
      </c>
      <c r="B54" s="87">
        <f>VLOOKUP(A54,АЦК!$B$6:$D$117,3,0)</f>
        <v>15000000</v>
      </c>
      <c r="C54" s="87">
        <f>VLOOKUP(A54,АЦК!$B$6:$E$117,4,0)</f>
        <v>15000000</v>
      </c>
      <c r="D54" s="24">
        <f>VLOOKUP(A54,АЦК!$B$5:$F$117,5,0)</f>
        <v>0</v>
      </c>
      <c r="E54" s="24">
        <f>VLOOKUP(A54,АЦК!$B$5:$F$117,2,0)</f>
        <v>0</v>
      </c>
      <c r="F54" s="25">
        <f t="shared" si="3"/>
        <v>0</v>
      </c>
      <c r="I54" s="26"/>
    </row>
    <row r="55" spans="1:9" ht="16.5">
      <c r="A55" s="102" t="s">
        <v>70</v>
      </c>
      <c r="B55" s="103">
        <f>VLOOKUP(A55,АЦК!$B$5:$D$117,3,0)</f>
        <v>41200000</v>
      </c>
      <c r="C55" s="103">
        <f>VLOOKUP(A55,АЦК!$B$5:$E$117,4,0)</f>
        <v>41200000</v>
      </c>
      <c r="D55" s="37">
        <f>VLOOKUP(A55,АЦК!$B$5:$F$117,5,0)</f>
        <v>0</v>
      </c>
      <c r="E55" s="37">
        <f>VLOOKUP(A55,АЦК!$B$5:$F$117,2,0)</f>
        <v>0</v>
      </c>
      <c r="F55" s="104">
        <f aca="true" t="shared" si="4" ref="F55:F60">E55/B55*100</f>
        <v>0</v>
      </c>
      <c r="I55" s="26"/>
    </row>
    <row r="56" spans="1:9" ht="16.5">
      <c r="A56" s="105" t="s">
        <v>96</v>
      </c>
      <c r="B56" s="103">
        <f>VLOOKUP(A56,АЦК!$B$5:$D$117,3,0)</f>
        <v>544479.31</v>
      </c>
      <c r="C56" s="103">
        <f>VLOOKUP(A56,АЦК!$B$5:$E$117,4,0)</f>
        <v>544479.31</v>
      </c>
      <c r="D56" s="37">
        <f>VLOOKUP(A56,АЦК!$B$5:$F$117,5,0)</f>
        <v>544479.31</v>
      </c>
      <c r="E56" s="37">
        <f>VLOOKUP(A56,АЦК!$B$5:$F$117,2,0)</f>
        <v>544479.31</v>
      </c>
      <c r="F56" s="104">
        <f t="shared" si="4"/>
        <v>100</v>
      </c>
      <c r="I56" s="26"/>
    </row>
    <row r="57" spans="1:9" ht="16.5">
      <c r="A57" s="105" t="s">
        <v>98</v>
      </c>
      <c r="B57" s="103">
        <f>VLOOKUP(A57,АЦК!$B$5:$D$117,3,0)</f>
        <v>25500000</v>
      </c>
      <c r="C57" s="103">
        <f>VLOOKUP(A57,АЦК!$B$5:$E$117,4,0)</f>
        <v>25500000</v>
      </c>
      <c r="D57" s="37">
        <f>VLOOKUP(A57,АЦК!$B$5:$F$117,5,0)</f>
        <v>0</v>
      </c>
      <c r="E57" s="37">
        <f>VLOOKUP(A57,АЦК!$B$5:$F$117,2,0)</f>
        <v>0</v>
      </c>
      <c r="F57" s="104">
        <f t="shared" si="4"/>
        <v>0</v>
      </c>
      <c r="I57" s="26"/>
    </row>
    <row r="58" spans="1:9" ht="16.5">
      <c r="A58" s="23" t="s">
        <v>40</v>
      </c>
      <c r="B58" s="87">
        <f>VLOOKUP(A58,АЦК!$B$6:$D$117,3,0)</f>
        <v>26724694.74</v>
      </c>
      <c r="C58" s="87">
        <f>VLOOKUP(A58,АЦК!$B$6:$E$117,4,0)</f>
        <v>26724694.74</v>
      </c>
      <c r="D58" s="24">
        <f>VLOOKUP(A58,АЦК!$B$6:$F$117,5,0)</f>
        <v>0</v>
      </c>
      <c r="E58" s="24">
        <f>VLOOKUP(A58,АЦК!$B$6:$F$117,2,0)</f>
        <v>0</v>
      </c>
      <c r="F58" s="25">
        <f t="shared" si="4"/>
        <v>0</v>
      </c>
      <c r="I58" s="26"/>
    </row>
    <row r="59" spans="1:9" ht="16.5">
      <c r="A59" s="23" t="s">
        <v>77</v>
      </c>
      <c r="B59" s="87">
        <f>VLOOKUP(A59,АЦК!$B$6:$D$117,3,0)</f>
        <v>2899125</v>
      </c>
      <c r="C59" s="87">
        <f>VLOOKUP(A59,АЦК!$B$6:$E$117,4,0)</f>
        <v>2899125</v>
      </c>
      <c r="D59" s="24">
        <f>VLOOKUP(A59,АЦК!$B$6:$F$117,5,0)</f>
        <v>0</v>
      </c>
      <c r="E59" s="24">
        <f>VLOOKUP(A59,АЦК!$B$6:$F$117,2,0)</f>
        <v>0</v>
      </c>
      <c r="F59" s="25">
        <f t="shared" si="4"/>
        <v>0</v>
      </c>
      <c r="I59" s="26"/>
    </row>
    <row r="60" spans="1:6" s="26" customFormat="1" ht="16.5">
      <c r="A60" s="32"/>
      <c r="B60" s="33">
        <f>SUM(B44:B59)</f>
        <v>480310610.72</v>
      </c>
      <c r="C60" s="33">
        <f>SUM(C44:C59)</f>
        <v>480310610.72</v>
      </c>
      <c r="D60" s="33">
        <f>SUM(D44:D59)</f>
        <v>84866782.65</v>
      </c>
      <c r="E60" s="33">
        <f>SUM(E44:E59)</f>
        <v>30748852.65</v>
      </c>
      <c r="F60" s="33">
        <f t="shared" si="4"/>
        <v>6.401868283506489</v>
      </c>
    </row>
    <row r="61" spans="1:6" s="26" customFormat="1" ht="18" customHeight="1">
      <c r="A61" s="31" t="s">
        <v>50</v>
      </c>
      <c r="B61" s="34"/>
      <c r="C61" s="34"/>
      <c r="D61" s="34"/>
      <c r="E61" s="34"/>
      <c r="F61" s="34"/>
    </row>
    <row r="62" spans="1:6" s="26" customFormat="1" ht="19.5" customHeight="1">
      <c r="A62" s="32" t="s">
        <v>33</v>
      </c>
      <c r="B62" s="87">
        <f>VLOOKUP(A62,АЦК!$B$6:$D$117,3,0)</f>
        <v>186100</v>
      </c>
      <c r="C62" s="87">
        <f>VLOOKUP(A62,АЦК!$B$6:$E$117,4,0)</f>
        <v>186100</v>
      </c>
      <c r="D62" s="24">
        <f>VLOOKUP(A62,АЦК!$B$6:$F$117,5,0)</f>
        <v>186054.17</v>
      </c>
      <c r="E62" s="24">
        <f>VLOOKUP(A62,АЦК!$B$6:$F$117,2,0)</f>
        <v>186054.17</v>
      </c>
      <c r="F62" s="35">
        <f aca="true" t="shared" si="5" ref="F62:F70">E62/B62*100</f>
        <v>99.97537345513166</v>
      </c>
    </row>
    <row r="63" spans="1:6" s="26" customFormat="1" ht="23.25" customHeight="1">
      <c r="A63" s="23" t="s">
        <v>44</v>
      </c>
      <c r="B63" s="87">
        <f>VLOOKUP(A63,АЦК!$B$6:$D$117,3,0)</f>
        <v>75700</v>
      </c>
      <c r="C63" s="87">
        <f>VLOOKUP(A63,АЦК!$B$6:$E$117,4,0)</f>
        <v>75700</v>
      </c>
      <c r="D63" s="24">
        <f>VLOOKUP(A63,АЦК!$B$6:$F$117,5,0)</f>
        <v>34065</v>
      </c>
      <c r="E63" s="24">
        <f>VLOOKUP(A63,АЦК!$B$6:$F$117,2,0)</f>
        <v>0</v>
      </c>
      <c r="F63" s="35">
        <f t="shared" si="5"/>
        <v>0</v>
      </c>
    </row>
    <row r="64" spans="1:6" s="26" customFormat="1" ht="23.25" customHeight="1">
      <c r="A64" s="23" t="s">
        <v>45</v>
      </c>
      <c r="B64" s="87">
        <f>VLOOKUP(A64,АЦК!$B$6:$D$117,3,0)</f>
        <v>206600</v>
      </c>
      <c r="C64" s="87">
        <f>VLOOKUP(A64,АЦК!$B$6:$E$117,4,0)</f>
        <v>206600</v>
      </c>
      <c r="D64" s="24">
        <f>VLOOKUP(A64,АЦК!$B$6:$F$117,5,0)</f>
        <v>92970</v>
      </c>
      <c r="E64" s="24">
        <f>VLOOKUP(A64,АЦК!$B$6:$F$117,2,0)</f>
        <v>0</v>
      </c>
      <c r="F64" s="35">
        <f t="shared" si="5"/>
        <v>0</v>
      </c>
    </row>
    <row r="65" spans="1:6" s="26" customFormat="1" ht="33">
      <c r="A65" s="32" t="s">
        <v>29</v>
      </c>
      <c r="B65" s="87">
        <f>VLOOKUP(A65,АЦК!$B$6:$D$117,3,0)</f>
        <v>28013800</v>
      </c>
      <c r="C65" s="87">
        <f>VLOOKUP(A65,АЦК!$B$6:$E$117,4,0)</f>
        <v>28013800</v>
      </c>
      <c r="D65" s="24">
        <f>VLOOKUP(A65,АЦК!$B$6:$F$117,5,0)</f>
        <v>9785517.35</v>
      </c>
      <c r="E65" s="24">
        <f>VLOOKUP(A65,АЦК!$B$6:$F$117,2,0)</f>
        <v>6517049.15</v>
      </c>
      <c r="F65" s="35">
        <f t="shared" si="5"/>
        <v>23.263709850145286</v>
      </c>
    </row>
    <row r="66" spans="1:6" s="26" customFormat="1" ht="16.5" hidden="1">
      <c r="A66" s="32" t="s">
        <v>30</v>
      </c>
      <c r="B66" s="87">
        <f>VLOOKUP(A66,АЦК!$B$6:$D$117,3,0)</f>
        <v>0</v>
      </c>
      <c r="C66" s="87">
        <f>VLOOKUP(A66,АЦК!$B$6:$E$117,4,0)</f>
        <v>0</v>
      </c>
      <c r="D66" s="24">
        <f>VLOOKUP(A66,АЦК!$B$6:$F$117,5,0)</f>
        <v>0</v>
      </c>
      <c r="E66" s="24">
        <f>VLOOKUP(A66,АЦК!$B$6:$F$117,2,0)</f>
        <v>0</v>
      </c>
      <c r="F66" s="35" t="e">
        <f t="shared" si="5"/>
        <v>#DIV/0!</v>
      </c>
    </row>
    <row r="67" spans="1:6" s="26" customFormat="1" ht="16.5">
      <c r="A67" s="32" t="s">
        <v>31</v>
      </c>
      <c r="B67" s="87">
        <f>VLOOKUP(A67,АЦК!$B$6:$D$117,3,0)</f>
        <v>26438800</v>
      </c>
      <c r="C67" s="87">
        <f>VLOOKUP(A67,АЦК!$B$6:$E$117,4,0)</f>
        <v>26438800</v>
      </c>
      <c r="D67" s="24">
        <f>VLOOKUP(A67,АЦК!$B$6:$F$117,5,0)</f>
        <v>11545457.43</v>
      </c>
      <c r="E67" s="24">
        <f>VLOOKUP(A67,АЦК!$B$6:$F$117,2,0)</f>
        <v>11545457.43</v>
      </c>
      <c r="F67" s="35">
        <f t="shared" si="5"/>
        <v>43.66861366627835</v>
      </c>
    </row>
    <row r="68" spans="1:6" s="26" customFormat="1" ht="16.5">
      <c r="A68" s="32" t="s">
        <v>32</v>
      </c>
      <c r="B68" s="87">
        <f>VLOOKUP(A68,АЦК!$B$6:$D$117,3,0)</f>
        <v>108932358.35</v>
      </c>
      <c r="C68" s="87">
        <f>VLOOKUP(A68,АЦК!$B$6:$E$117,4,0)</f>
        <v>108932358.35</v>
      </c>
      <c r="D68" s="24">
        <f>VLOOKUP(A68,АЦК!$B$6:$F$117,5,0)</f>
        <v>50243737.25</v>
      </c>
      <c r="E68" s="24">
        <f>VLOOKUP(A68,АЦК!$B$6:$F$117,2,0)</f>
        <v>14653849.44</v>
      </c>
      <c r="F68" s="35">
        <f t="shared" si="5"/>
        <v>13.45224657022217</v>
      </c>
    </row>
    <row r="69" spans="1:6" s="26" customFormat="1" ht="17.25" thickBot="1">
      <c r="A69" s="36" t="s">
        <v>48</v>
      </c>
      <c r="B69" s="24">
        <f>VLOOKUP(A69,АЦК!$B$6:$D$117,3,0)</f>
        <v>46577200</v>
      </c>
      <c r="C69" s="24">
        <f>VLOOKUP(A69,АЦК!$B$6:$E$117,4,0)</f>
        <v>46577200</v>
      </c>
      <c r="D69" s="24">
        <f>VLOOKUP(A69,АЦК!$B$6:$F$117,5,0)</f>
        <v>8746110</v>
      </c>
      <c r="E69" s="37">
        <f>VLOOKUP(A69,АЦК!$B$6:$F$117,2,0)</f>
        <v>4783449.37</v>
      </c>
      <c r="F69" s="38">
        <f t="shared" si="5"/>
        <v>10.269937587489158</v>
      </c>
    </row>
    <row r="70" spans="1:6" s="26" customFormat="1" ht="17.25" thickBot="1">
      <c r="A70" s="39"/>
      <c r="B70" s="40">
        <f>SUM(B62:B69)</f>
        <v>210430558.35</v>
      </c>
      <c r="C70" s="40">
        <f>SUM(C62:C69)</f>
        <v>210430558.35</v>
      </c>
      <c r="D70" s="40">
        <f>SUM(D62:D69)</f>
        <v>80633911.2</v>
      </c>
      <c r="E70" s="41">
        <f>SUM(E62:E69)</f>
        <v>37685859.559999995</v>
      </c>
      <c r="F70" s="42">
        <f t="shared" si="5"/>
        <v>17.908929128686122</v>
      </c>
    </row>
    <row r="71" spans="1:6" s="26" customFormat="1" ht="7.5" customHeight="1">
      <c r="A71" s="130"/>
      <c r="B71" s="131"/>
      <c r="C71" s="131"/>
      <c r="D71" s="131"/>
      <c r="E71" s="131"/>
      <c r="F71" s="132"/>
    </row>
    <row r="72" spans="1:9" s="46" customFormat="1" ht="17.25" thickBot="1">
      <c r="A72" s="43" t="s">
        <v>2</v>
      </c>
      <c r="B72" s="44">
        <v>8040400</v>
      </c>
      <c r="C72" s="44">
        <v>8040400</v>
      </c>
      <c r="D72" s="44">
        <v>8040400</v>
      </c>
      <c r="E72" s="44">
        <v>3918656.5</v>
      </c>
      <c r="F72" s="45">
        <f>E72/B72*100</f>
        <v>48.7370839759216</v>
      </c>
      <c r="I72" s="26"/>
    </row>
    <row r="73" spans="1:9" s="46" customFormat="1" ht="17.25" thickBot="1">
      <c r="A73" s="47" t="s">
        <v>23</v>
      </c>
      <c r="B73" s="48">
        <f>B13+B29+B42+B72+B60+B70+B35</f>
        <v>4228441828.3501</v>
      </c>
      <c r="C73" s="48">
        <f>C13+C29+C42+C72+C60+C70+C35</f>
        <v>4228441828.35</v>
      </c>
      <c r="D73" s="48">
        <f>D13+D29+D42+D72+D60+D70+D35</f>
        <v>2669423941.5</v>
      </c>
      <c r="E73" s="48">
        <f>E13+E29+E42+E72+E60+E70+E35</f>
        <v>2552746802.5800004</v>
      </c>
      <c r="F73" s="49">
        <f>E73/B73*100</f>
        <v>60.3708625116893</v>
      </c>
      <c r="I73" s="26"/>
    </row>
    <row r="74" spans="1:9" s="46" customFormat="1" ht="17.25" thickBot="1">
      <c r="A74" s="50" t="s">
        <v>46</v>
      </c>
      <c r="B74" s="51">
        <f>B13+B29+B42+B60+B72+B35</f>
        <v>4018011270.0001</v>
      </c>
      <c r="C74" s="51">
        <f>C13+C29+C42+C60+C72+C35</f>
        <v>4018011270</v>
      </c>
      <c r="D74" s="51">
        <f>D13+D29+D42+D60+D72+D35</f>
        <v>2588790030.3</v>
      </c>
      <c r="E74" s="51">
        <f>E13+E29+E42+E60+E72+E35</f>
        <v>2515060943.0200005</v>
      </c>
      <c r="F74" s="52">
        <f>E74/B74*100</f>
        <v>62.59467119463649</v>
      </c>
      <c r="I74" s="26"/>
    </row>
    <row r="75" spans="1:9" ht="17.25" thickBot="1">
      <c r="A75" s="53" t="s">
        <v>47</v>
      </c>
      <c r="B75" s="54">
        <f>B13+B29+B42+B60+B35</f>
        <v>4009970870.0001</v>
      </c>
      <c r="C75" s="54">
        <f>C13+C29+C42+C60+C35</f>
        <v>4009970870</v>
      </c>
      <c r="D75" s="54">
        <f>D13+D29+D42+D60+D35</f>
        <v>2580749630.3</v>
      </c>
      <c r="E75" s="54">
        <f>E13+E29+E42+E60+E35</f>
        <v>2511142286.5200005</v>
      </c>
      <c r="F75" s="49">
        <f>E75/B75*100</f>
        <v>62.62245706837112</v>
      </c>
      <c r="I75" s="26"/>
    </row>
    <row r="76" spans="2:5" ht="16.5">
      <c r="B76" s="55"/>
      <c r="C76" s="55"/>
      <c r="D76" s="55"/>
      <c r="E76" s="55"/>
    </row>
    <row r="77" spans="1:6" ht="18.75" customHeight="1">
      <c r="A77" s="129"/>
      <c r="B77" s="129"/>
      <c r="C77" s="129"/>
      <c r="D77" s="129"/>
      <c r="E77" s="129"/>
      <c r="F77" s="129"/>
    </row>
    <row r="78" s="26" customFormat="1" ht="16.5"/>
    <row r="79" spans="1:6" ht="16.5">
      <c r="A79" s="57"/>
      <c r="B79" s="55"/>
      <c r="C79" s="55"/>
      <c r="D79" s="55"/>
      <c r="E79" s="55"/>
      <c r="F79" s="55"/>
    </row>
    <row r="80" spans="1:6" ht="16.5">
      <c r="A80" s="58"/>
      <c r="B80" s="55"/>
      <c r="C80" s="55"/>
      <c r="D80" s="55"/>
      <c r="E80" s="55"/>
      <c r="F80" s="55"/>
    </row>
    <row r="81" spans="1:6" ht="16.5">
      <c r="A81" s="58"/>
      <c r="B81" s="55"/>
      <c r="C81" s="55"/>
      <c r="D81" s="55"/>
      <c r="E81" s="55"/>
      <c r="F81" s="55"/>
    </row>
    <row r="82" spans="1:5" ht="16.5">
      <c r="A82" s="58"/>
      <c r="B82" s="59"/>
      <c r="C82" s="59"/>
      <c r="D82" s="59"/>
      <c r="E82" s="59"/>
    </row>
    <row r="83" spans="1:5" ht="16.5">
      <c r="A83" s="58"/>
      <c r="B83" s="133" t="s">
        <v>101</v>
      </c>
      <c r="C83" s="134"/>
      <c r="E83" s="55"/>
    </row>
    <row r="84" spans="1:6" ht="18" customHeight="1">
      <c r="A84" s="125" t="s">
        <v>82</v>
      </c>
      <c r="B84" s="127" t="s">
        <v>83</v>
      </c>
      <c r="C84" s="128"/>
      <c r="D84" s="55"/>
      <c r="E84" s="55"/>
      <c r="F84" s="55"/>
    </row>
    <row r="85" spans="1:3" ht="108">
      <c r="A85" s="126"/>
      <c r="B85" s="90" t="s">
        <v>84</v>
      </c>
      <c r="C85" s="91" t="s">
        <v>85</v>
      </c>
    </row>
    <row r="86" spans="1:3" ht="17.25">
      <c r="A86" s="92" t="s">
        <v>86</v>
      </c>
      <c r="B86" s="95">
        <f>SUM(B87:B93)</f>
        <v>4194356949.0401</v>
      </c>
      <c r="C86" s="95">
        <f>SUM(C87:C93)</f>
        <v>2548283666.7700005</v>
      </c>
    </row>
    <row r="87" spans="1:3" ht="18">
      <c r="A87" s="94" t="s">
        <v>87</v>
      </c>
      <c r="B87" s="96">
        <f>B13</f>
        <v>1088916947.01</v>
      </c>
      <c r="C87" s="96">
        <f>E13</f>
        <v>874510203.49</v>
      </c>
    </row>
    <row r="88" spans="1:3" ht="18">
      <c r="A88" s="94" t="s">
        <v>88</v>
      </c>
      <c r="B88" s="96">
        <f>B29+B31+B32+B33</f>
        <v>1531844870.1601</v>
      </c>
      <c r="C88" s="96">
        <f>E29+E31+E32+E33</f>
        <v>1089510558.0700002</v>
      </c>
    </row>
    <row r="89" spans="1:3" ht="18">
      <c r="A89" s="94" t="s">
        <v>89</v>
      </c>
      <c r="B89" s="96">
        <f>B42</f>
        <v>901275442.11</v>
      </c>
      <c r="C89" s="96">
        <f>E42</f>
        <v>516372672.31</v>
      </c>
    </row>
    <row r="90" spans="1:3" ht="18">
      <c r="A90" s="94" t="s">
        <v>90</v>
      </c>
      <c r="B90" s="96">
        <f>B70</f>
        <v>210430558.35</v>
      </c>
      <c r="C90" s="96">
        <f>E70</f>
        <v>37685859.559999995</v>
      </c>
    </row>
    <row r="91" spans="1:3" ht="18">
      <c r="A91" s="94" t="s">
        <v>91</v>
      </c>
      <c r="B91" s="96">
        <f>B44+B50+B51+B54+B58+B59</f>
        <v>55836861.41</v>
      </c>
      <c r="C91" s="96">
        <f>E44+E50+E51+E54+E58+E59</f>
        <v>6928333.34</v>
      </c>
    </row>
    <row r="92" spans="1:3" ht="36">
      <c r="A92" s="94" t="s">
        <v>92</v>
      </c>
      <c r="B92" s="97"/>
      <c r="C92" s="98"/>
    </row>
    <row r="93" spans="1:3" ht="18">
      <c r="A93" s="94" t="s">
        <v>93</v>
      </c>
      <c r="B93" s="96">
        <f>B45+B46+B47+B48+B49+B52+B53+B55+B34</f>
        <v>406052270</v>
      </c>
      <c r="C93" s="96">
        <f>E45+E46+E47+E48+E49+E52+E53+E55+E34</f>
        <v>23276040</v>
      </c>
    </row>
    <row r="94" spans="2:3" ht="17.25">
      <c r="B94" s="93" t="str">
        <f>IF(B86=B73-B72,"ОК","ОШИБКА")</f>
        <v>ОШИБКА</v>
      </c>
      <c r="C94" s="93" t="str">
        <f>IF(C86=E73-E72,"ОК","ОШИБКА")</f>
        <v>ОШИБКА</v>
      </c>
    </row>
  </sheetData>
  <sheetProtection/>
  <mergeCells count="10">
    <mergeCell ref="A1:F3"/>
    <mergeCell ref="B6:F6"/>
    <mergeCell ref="B14:F14"/>
    <mergeCell ref="B36:F36"/>
    <mergeCell ref="A84:A85"/>
    <mergeCell ref="B84:C84"/>
    <mergeCell ref="A77:F77"/>
    <mergeCell ref="A71:F71"/>
    <mergeCell ref="B43:F43"/>
    <mergeCell ref="B83:C83"/>
  </mergeCells>
  <printOptions/>
  <pageMargins left="0.1968503937007874" right="0" top="0.2362204724409449" bottom="0" header="0.2362204724409449" footer="0.196850393700787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5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F57" sqref="F57"/>
    </sheetView>
  </sheetViews>
  <sheetFormatPr defaultColWidth="9.140625" defaultRowHeight="12.75"/>
  <cols>
    <col min="1" max="1" width="5.8515625" style="2" customWidth="1"/>
    <col min="2" max="2" width="31.421875" style="2" customWidth="1"/>
    <col min="3" max="3" width="20.28125" style="70" customWidth="1"/>
    <col min="4" max="4" width="21.140625" style="70" customWidth="1"/>
    <col min="5" max="6" width="13.140625" style="70" customWidth="1"/>
    <col min="7" max="7" width="14.00390625" style="2" customWidth="1"/>
    <col min="8" max="9" width="12.140625" style="2" customWidth="1"/>
    <col min="10" max="10" width="13.421875" style="2" customWidth="1"/>
    <col min="11" max="11" width="10.421875" style="2" customWidth="1"/>
    <col min="12" max="12" width="10.8515625" style="2" customWidth="1"/>
    <col min="13" max="16384" width="8.8515625" style="2" customWidth="1"/>
  </cols>
  <sheetData>
    <row r="1" spans="1:6" ht="22.5">
      <c r="A1" s="3" t="s">
        <v>4</v>
      </c>
      <c r="B1" s="4" t="s">
        <v>6</v>
      </c>
      <c r="C1" s="66" t="s">
        <v>5</v>
      </c>
      <c r="D1" s="66" t="s">
        <v>49</v>
      </c>
      <c r="E1" s="66" t="s">
        <v>12</v>
      </c>
      <c r="F1" s="66" t="s">
        <v>13</v>
      </c>
    </row>
    <row r="2" spans="1:6" ht="12">
      <c r="A2" s="16">
        <v>1</v>
      </c>
      <c r="B2" s="5"/>
      <c r="C2" s="67"/>
      <c r="D2" s="67"/>
      <c r="E2" s="67"/>
      <c r="F2" s="67"/>
    </row>
    <row r="3" spans="1:6" ht="71.25">
      <c r="A3" s="16">
        <v>0</v>
      </c>
      <c r="B3" s="63" t="s">
        <v>63</v>
      </c>
      <c r="C3" s="82">
        <v>0</v>
      </c>
      <c r="D3" s="82">
        <v>1E-05</v>
      </c>
      <c r="E3" s="82">
        <v>0</v>
      </c>
      <c r="F3" s="81">
        <v>0</v>
      </c>
    </row>
    <row r="4" spans="1:6" ht="51.75" customHeight="1">
      <c r="A4" s="76">
        <v>42</v>
      </c>
      <c r="B4" s="63" t="s">
        <v>67</v>
      </c>
      <c r="C4" s="14">
        <v>0</v>
      </c>
      <c r="D4" s="14">
        <v>4508526.32</v>
      </c>
      <c r="E4" s="14">
        <v>4508526.32</v>
      </c>
      <c r="F4" s="14">
        <v>0</v>
      </c>
    </row>
    <row r="5" spans="1:9" ht="51">
      <c r="A5" s="62">
        <v>84</v>
      </c>
      <c r="B5" s="60" t="s">
        <v>62</v>
      </c>
      <c r="C5" s="83">
        <v>0.0001</v>
      </c>
      <c r="D5" s="83">
        <v>0.0001</v>
      </c>
      <c r="E5" s="83">
        <v>0.0001</v>
      </c>
      <c r="F5" s="113">
        <v>0.0001</v>
      </c>
      <c r="G5" s="108"/>
      <c r="H5" s="109"/>
      <c r="I5" s="11"/>
    </row>
    <row r="6" spans="1:9" ht="40.5">
      <c r="A6" s="88">
        <v>275</v>
      </c>
      <c r="B6" s="60" t="s">
        <v>79</v>
      </c>
      <c r="C6" s="116">
        <v>208333.34</v>
      </c>
      <c r="D6" s="116">
        <v>208333.34</v>
      </c>
      <c r="E6" s="116">
        <v>208333.34</v>
      </c>
      <c r="F6" s="116">
        <v>208333.34</v>
      </c>
      <c r="G6" s="108"/>
      <c r="H6" s="109"/>
      <c r="I6" s="11"/>
    </row>
    <row r="7" spans="1:9" ht="72" customHeight="1">
      <c r="A7" s="1">
        <v>108</v>
      </c>
      <c r="B7" s="60" t="s">
        <v>57</v>
      </c>
      <c r="C7" s="116">
        <v>0</v>
      </c>
      <c r="D7" s="116">
        <v>6275442.11</v>
      </c>
      <c r="E7" s="116">
        <v>6275442.11</v>
      </c>
      <c r="F7" s="116">
        <v>0</v>
      </c>
      <c r="G7" s="110"/>
      <c r="H7" s="109"/>
      <c r="I7" s="11"/>
    </row>
    <row r="8" spans="1:9" ht="40.5">
      <c r="A8" s="1">
        <v>109</v>
      </c>
      <c r="B8" s="60" t="s">
        <v>17</v>
      </c>
      <c r="C8" s="116">
        <v>272073068.75</v>
      </c>
      <c r="D8" s="116">
        <v>495000000</v>
      </c>
      <c r="E8" s="116">
        <v>495000000</v>
      </c>
      <c r="F8" s="116">
        <v>273017000</v>
      </c>
      <c r="G8" s="108"/>
      <c r="H8" s="109"/>
      <c r="I8" s="11"/>
    </row>
    <row r="9" spans="1:9" ht="33.75" customHeight="1">
      <c r="A9" s="1">
        <v>110</v>
      </c>
      <c r="B9" s="60" t="s">
        <v>34</v>
      </c>
      <c r="C9" s="116">
        <v>0</v>
      </c>
      <c r="D9" s="116">
        <v>3000000</v>
      </c>
      <c r="E9" s="116">
        <v>3000000</v>
      </c>
      <c r="F9" s="116">
        <v>0</v>
      </c>
      <c r="G9" s="108"/>
      <c r="H9" s="109"/>
      <c r="I9" s="11"/>
    </row>
    <row r="10" spans="1:9" ht="60.75">
      <c r="A10" s="1">
        <v>111</v>
      </c>
      <c r="B10" s="60" t="s">
        <v>58</v>
      </c>
      <c r="C10" s="81">
        <v>0</v>
      </c>
      <c r="D10" s="81">
        <v>0</v>
      </c>
      <c r="E10" s="81">
        <v>0</v>
      </c>
      <c r="F10" s="115">
        <v>0</v>
      </c>
      <c r="G10" s="108"/>
      <c r="H10" s="109"/>
      <c r="I10" s="11"/>
    </row>
    <row r="11" spans="1:9" ht="20.25">
      <c r="A11" s="1">
        <v>112</v>
      </c>
      <c r="B11" s="60" t="s">
        <v>59</v>
      </c>
      <c r="C11" s="81">
        <v>0</v>
      </c>
      <c r="D11" s="81">
        <v>0</v>
      </c>
      <c r="E11" s="81">
        <v>0</v>
      </c>
      <c r="F11" s="115">
        <v>0</v>
      </c>
      <c r="G11" s="108"/>
      <c r="H11" s="109"/>
      <c r="I11" s="11"/>
    </row>
    <row r="12" spans="1:9" s="73" customFormat="1" ht="60.75">
      <c r="A12" s="79">
        <v>114</v>
      </c>
      <c r="B12" s="72" t="s">
        <v>60</v>
      </c>
      <c r="C12" s="81">
        <v>0</v>
      </c>
      <c r="D12" s="81">
        <v>0.0001</v>
      </c>
      <c r="E12" s="81">
        <v>0</v>
      </c>
      <c r="F12" s="115">
        <v>0</v>
      </c>
      <c r="G12" s="111"/>
      <c r="H12" s="111"/>
      <c r="I12" s="74"/>
    </row>
    <row r="13" spans="1:9" s="73" customFormat="1" ht="51">
      <c r="A13" s="79">
        <v>114</v>
      </c>
      <c r="B13" s="72" t="s">
        <v>61</v>
      </c>
      <c r="C13" s="116">
        <v>0</v>
      </c>
      <c r="D13" s="116">
        <v>20791294.74</v>
      </c>
      <c r="E13" s="116">
        <v>20791294.74</v>
      </c>
      <c r="F13" s="116">
        <v>0</v>
      </c>
      <c r="G13" s="111"/>
      <c r="H13" s="111"/>
      <c r="I13" s="74"/>
    </row>
    <row r="14" spans="1:9" ht="30">
      <c r="A14" s="1">
        <v>115</v>
      </c>
      <c r="B14" s="60" t="s">
        <v>25</v>
      </c>
      <c r="C14" s="116">
        <v>61511699.02</v>
      </c>
      <c r="D14" s="116">
        <v>70352049.11</v>
      </c>
      <c r="E14" s="116">
        <v>70352049.11</v>
      </c>
      <c r="F14" s="116">
        <v>61511699.02</v>
      </c>
      <c r="G14" s="107"/>
      <c r="H14" s="109"/>
      <c r="I14" s="11"/>
    </row>
    <row r="15" spans="1:9" ht="30">
      <c r="A15" s="1">
        <v>117</v>
      </c>
      <c r="B15" s="60" t="s">
        <v>18</v>
      </c>
      <c r="C15" s="116">
        <v>3742470</v>
      </c>
      <c r="D15" s="116">
        <v>3742470</v>
      </c>
      <c r="E15" s="116">
        <v>3742470</v>
      </c>
      <c r="F15" s="116">
        <v>3742470</v>
      </c>
      <c r="G15" s="107"/>
      <c r="H15" s="109"/>
      <c r="I15" s="11"/>
    </row>
    <row r="16" spans="1:9" ht="40.5">
      <c r="A16" s="1">
        <v>118</v>
      </c>
      <c r="B16" s="60" t="s">
        <v>28</v>
      </c>
      <c r="C16" s="116">
        <v>244299603.56</v>
      </c>
      <c r="D16" s="116">
        <v>385000000</v>
      </c>
      <c r="E16" s="116">
        <v>385000000</v>
      </c>
      <c r="F16" s="116">
        <v>247301000</v>
      </c>
      <c r="G16" s="107"/>
      <c r="H16" s="109"/>
      <c r="I16" s="11"/>
    </row>
    <row r="17" spans="1:9" ht="40.5">
      <c r="A17" s="89">
        <v>271</v>
      </c>
      <c r="B17" s="117" t="s">
        <v>78</v>
      </c>
      <c r="C17" s="116">
        <v>15040755.64</v>
      </c>
      <c r="D17" s="116">
        <v>15974589.47</v>
      </c>
      <c r="E17" s="116">
        <v>15974589.47</v>
      </c>
      <c r="F17" s="116">
        <v>15040755.64</v>
      </c>
      <c r="G17" s="107"/>
      <c r="H17" s="109"/>
      <c r="I17" s="11"/>
    </row>
    <row r="18" spans="1:9" ht="12">
      <c r="A18" s="1">
        <v>120</v>
      </c>
      <c r="B18" s="60" t="s">
        <v>7</v>
      </c>
      <c r="C18" s="116">
        <v>0</v>
      </c>
      <c r="D18" s="116">
        <v>126700</v>
      </c>
      <c r="E18" s="116">
        <v>126700</v>
      </c>
      <c r="F18" s="116">
        <v>0</v>
      </c>
      <c r="G18" s="107"/>
      <c r="H18" s="109"/>
      <c r="I18" s="11"/>
    </row>
    <row r="19" spans="1:9" ht="30">
      <c r="A19" s="1">
        <v>122</v>
      </c>
      <c r="B19" s="60" t="s">
        <v>8</v>
      </c>
      <c r="C19" s="116">
        <v>0</v>
      </c>
      <c r="D19" s="116">
        <v>51746000</v>
      </c>
      <c r="E19" s="116">
        <v>51746000</v>
      </c>
      <c r="F19" s="116">
        <v>0</v>
      </c>
      <c r="G19" s="107"/>
      <c r="H19" s="109"/>
      <c r="I19" s="11"/>
    </row>
    <row r="20" spans="1:9" ht="12">
      <c r="A20" s="1">
        <v>123</v>
      </c>
      <c r="B20" s="60" t="s">
        <v>9</v>
      </c>
      <c r="C20" s="116">
        <v>250000</v>
      </c>
      <c r="D20" s="116">
        <v>17780000</v>
      </c>
      <c r="E20" s="116">
        <v>17780000</v>
      </c>
      <c r="F20" s="116">
        <v>250000</v>
      </c>
      <c r="G20" s="107"/>
      <c r="H20" s="109"/>
      <c r="I20" s="11"/>
    </row>
    <row r="21" spans="1:9" ht="40.5">
      <c r="A21" s="1">
        <v>124</v>
      </c>
      <c r="B21" s="60" t="s">
        <v>10</v>
      </c>
      <c r="C21" s="116">
        <v>1336570</v>
      </c>
      <c r="D21" s="116">
        <v>20240100</v>
      </c>
      <c r="E21" s="116">
        <v>20240100</v>
      </c>
      <c r="F21" s="116">
        <v>1407500</v>
      </c>
      <c r="G21" s="107"/>
      <c r="H21" s="109"/>
      <c r="I21" s="11"/>
    </row>
    <row r="22" spans="1:9" ht="46.5" customHeight="1">
      <c r="A22" s="62">
        <v>144</v>
      </c>
      <c r="B22" s="61" t="s">
        <v>69</v>
      </c>
      <c r="C22" s="116">
        <v>0</v>
      </c>
      <c r="D22" s="116">
        <v>15000000</v>
      </c>
      <c r="E22" s="116">
        <v>15000000</v>
      </c>
      <c r="F22" s="116">
        <v>0</v>
      </c>
      <c r="G22" s="112"/>
      <c r="H22" s="109"/>
      <c r="I22" s="11"/>
    </row>
    <row r="23" spans="1:9" ht="51">
      <c r="A23" s="1">
        <v>148</v>
      </c>
      <c r="B23" s="60" t="s">
        <v>33</v>
      </c>
      <c r="C23" s="116">
        <v>186054.17</v>
      </c>
      <c r="D23" s="116">
        <v>186100</v>
      </c>
      <c r="E23" s="116">
        <v>186100</v>
      </c>
      <c r="F23" s="116">
        <v>186054.17</v>
      </c>
      <c r="G23" s="107"/>
      <c r="H23" s="108"/>
      <c r="I23" s="11"/>
    </row>
    <row r="24" spans="1:9" ht="60.75">
      <c r="A24" s="1">
        <v>154</v>
      </c>
      <c r="B24" s="60" t="s">
        <v>44</v>
      </c>
      <c r="C24" s="116">
        <v>0</v>
      </c>
      <c r="D24" s="116">
        <v>75700</v>
      </c>
      <c r="E24" s="116">
        <v>75700</v>
      </c>
      <c r="F24" s="116">
        <v>34065</v>
      </c>
      <c r="G24" s="107"/>
      <c r="H24" s="108"/>
      <c r="I24" s="11"/>
    </row>
    <row r="25" spans="1:9" ht="60.75">
      <c r="A25" s="1">
        <v>155</v>
      </c>
      <c r="B25" s="60" t="s">
        <v>45</v>
      </c>
      <c r="C25" s="116">
        <v>0</v>
      </c>
      <c r="D25" s="116">
        <v>206600</v>
      </c>
      <c r="E25" s="116">
        <v>206600</v>
      </c>
      <c r="F25" s="116">
        <v>92970</v>
      </c>
      <c r="G25" s="107"/>
      <c r="H25" s="108"/>
      <c r="I25" s="11"/>
    </row>
    <row r="26" spans="1:9" ht="71.25">
      <c r="A26" s="1">
        <v>159</v>
      </c>
      <c r="B26" s="60" t="s">
        <v>71</v>
      </c>
      <c r="C26" s="116">
        <v>0</v>
      </c>
      <c r="D26" s="116">
        <v>191600000</v>
      </c>
      <c r="E26" s="116">
        <v>191600000</v>
      </c>
      <c r="F26" s="116">
        <v>0</v>
      </c>
      <c r="G26" s="107"/>
      <c r="H26" s="109"/>
      <c r="I26" s="11"/>
    </row>
    <row r="27" spans="1:9" ht="53.25" customHeight="1">
      <c r="A27" s="1">
        <v>163</v>
      </c>
      <c r="B27" s="60" t="s">
        <v>35</v>
      </c>
      <c r="C27" s="116">
        <v>2507833.18</v>
      </c>
      <c r="D27" s="116">
        <v>4932726.32</v>
      </c>
      <c r="E27" s="116">
        <v>4932726.32</v>
      </c>
      <c r="F27" s="116">
        <v>2507833.18</v>
      </c>
      <c r="G27" s="107"/>
      <c r="H27" s="109"/>
      <c r="I27" s="11"/>
    </row>
    <row r="28" spans="1:9" ht="30">
      <c r="A28" s="1">
        <v>169</v>
      </c>
      <c r="B28" s="60" t="s">
        <v>26</v>
      </c>
      <c r="C28" s="81">
        <v>0</v>
      </c>
      <c r="D28" s="81">
        <v>0</v>
      </c>
      <c r="E28" s="81">
        <v>0</v>
      </c>
      <c r="F28" s="115">
        <v>0</v>
      </c>
      <c r="G28" s="107"/>
      <c r="H28" s="109"/>
      <c r="I28" s="11"/>
    </row>
    <row r="29" spans="1:9" ht="30">
      <c r="A29" s="1">
        <v>170</v>
      </c>
      <c r="B29" s="60" t="s">
        <v>65</v>
      </c>
      <c r="C29" s="83">
        <v>0</v>
      </c>
      <c r="D29" s="83">
        <v>0</v>
      </c>
      <c r="E29" s="83">
        <v>0</v>
      </c>
      <c r="F29" s="113">
        <v>0</v>
      </c>
      <c r="G29" s="107"/>
      <c r="H29" s="109"/>
      <c r="I29" s="11"/>
    </row>
    <row r="30" spans="1:9" ht="65.25" customHeight="1">
      <c r="A30" s="15">
        <v>176</v>
      </c>
      <c r="B30" s="60" t="s">
        <v>70</v>
      </c>
      <c r="C30" s="116">
        <v>0</v>
      </c>
      <c r="D30" s="116">
        <v>41200000</v>
      </c>
      <c r="E30" s="116">
        <v>41200000</v>
      </c>
      <c r="F30" s="116">
        <v>0</v>
      </c>
      <c r="G30" s="108"/>
      <c r="H30" s="109"/>
      <c r="I30" s="11"/>
    </row>
    <row r="31" spans="1:9" ht="20.25">
      <c r="A31" s="1">
        <v>177</v>
      </c>
      <c r="B31" s="60" t="s">
        <v>40</v>
      </c>
      <c r="C31" s="116">
        <v>0</v>
      </c>
      <c r="D31" s="116">
        <v>26724694.74</v>
      </c>
      <c r="E31" s="116">
        <v>26724694.74</v>
      </c>
      <c r="F31" s="116">
        <v>0</v>
      </c>
      <c r="G31" s="107"/>
      <c r="H31" s="109"/>
      <c r="I31" s="11"/>
    </row>
    <row r="32" spans="1:9" ht="12">
      <c r="A32" s="1">
        <v>178</v>
      </c>
      <c r="B32" s="60" t="s">
        <v>52</v>
      </c>
      <c r="C32" s="116">
        <v>6720000</v>
      </c>
      <c r="D32" s="116">
        <v>9120000</v>
      </c>
      <c r="E32" s="116">
        <v>9120000</v>
      </c>
      <c r="F32" s="116">
        <v>6720000</v>
      </c>
      <c r="G32" s="107"/>
      <c r="H32" s="109"/>
      <c r="I32" s="11"/>
    </row>
    <row r="33" spans="1:9" ht="40.5">
      <c r="A33" s="85" t="s">
        <v>74</v>
      </c>
      <c r="B33" s="6" t="s">
        <v>75</v>
      </c>
      <c r="C33" s="116">
        <v>0</v>
      </c>
      <c r="D33" s="116">
        <v>15000000</v>
      </c>
      <c r="E33" s="116">
        <v>15000000</v>
      </c>
      <c r="F33" s="116">
        <v>0</v>
      </c>
      <c r="G33" s="107"/>
      <c r="H33" s="109"/>
      <c r="I33" s="11"/>
    </row>
    <row r="34" spans="1:9" ht="30">
      <c r="A34" s="1">
        <v>185</v>
      </c>
      <c r="B34" s="60" t="s">
        <v>36</v>
      </c>
      <c r="C34" s="116">
        <v>0</v>
      </c>
      <c r="D34" s="116">
        <v>34439400</v>
      </c>
      <c r="E34" s="116">
        <v>34439400</v>
      </c>
      <c r="F34" s="116">
        <v>0</v>
      </c>
      <c r="G34" s="107"/>
      <c r="H34" s="109"/>
      <c r="I34" s="11"/>
    </row>
    <row r="35" spans="1:9" ht="30">
      <c r="A35" s="1">
        <v>186</v>
      </c>
      <c r="B35" s="60" t="s">
        <v>77</v>
      </c>
      <c r="C35" s="116">
        <v>0</v>
      </c>
      <c r="D35" s="116">
        <v>2899125</v>
      </c>
      <c r="E35" s="116">
        <v>2899125</v>
      </c>
      <c r="F35" s="116">
        <v>0</v>
      </c>
      <c r="G35" s="107"/>
      <c r="H35" s="109"/>
      <c r="I35" s="11"/>
    </row>
    <row r="36" spans="1:9" ht="40.5">
      <c r="A36" s="77">
        <v>187</v>
      </c>
      <c r="B36" s="72" t="s">
        <v>76</v>
      </c>
      <c r="C36" s="116">
        <v>0</v>
      </c>
      <c r="D36" s="116">
        <v>1884708.33</v>
      </c>
      <c r="E36" s="116">
        <v>1884708.33</v>
      </c>
      <c r="F36" s="116">
        <v>0</v>
      </c>
      <c r="G36" s="107"/>
      <c r="H36" s="109"/>
      <c r="I36" s="11"/>
    </row>
    <row r="37" spans="1:9" ht="20.25">
      <c r="A37" s="1">
        <v>196</v>
      </c>
      <c r="B37" s="60" t="s">
        <v>27</v>
      </c>
      <c r="C37" s="116">
        <v>153373753.37</v>
      </c>
      <c r="D37" s="116">
        <v>223548420.69</v>
      </c>
      <c r="E37" s="116">
        <v>223548420.69</v>
      </c>
      <c r="F37" s="116">
        <v>153421400.72</v>
      </c>
      <c r="G37" s="107"/>
      <c r="H37" s="109"/>
      <c r="I37" s="11"/>
    </row>
    <row r="38" spans="1:9" ht="81">
      <c r="A38" s="1">
        <v>201</v>
      </c>
      <c r="B38" s="117" t="s">
        <v>55</v>
      </c>
      <c r="C38" s="116">
        <v>36839273.68</v>
      </c>
      <c r="D38" s="116">
        <v>82214463.15</v>
      </c>
      <c r="E38" s="116">
        <v>82214463.15</v>
      </c>
      <c r="F38" s="116">
        <v>36839273.68</v>
      </c>
      <c r="G38" s="107"/>
      <c r="H38" s="108"/>
      <c r="I38" s="11"/>
    </row>
    <row r="39" spans="1:9" ht="40.5">
      <c r="A39" s="106" t="s">
        <v>95</v>
      </c>
      <c r="B39" s="6" t="s">
        <v>96</v>
      </c>
      <c r="C39" s="116">
        <v>544479.31</v>
      </c>
      <c r="D39" s="116">
        <v>544479.31</v>
      </c>
      <c r="E39" s="116">
        <v>544479.31</v>
      </c>
      <c r="F39" s="116">
        <v>544479.31</v>
      </c>
      <c r="G39" s="107"/>
      <c r="I39" s="11"/>
    </row>
    <row r="40" spans="1:9" ht="40.5">
      <c r="A40" s="1">
        <v>269</v>
      </c>
      <c r="B40" s="72" t="s">
        <v>73</v>
      </c>
      <c r="C40" s="116">
        <v>0</v>
      </c>
      <c r="D40" s="116">
        <v>14943726.33</v>
      </c>
      <c r="E40" s="116">
        <v>14943726.33</v>
      </c>
      <c r="F40" s="116">
        <v>0</v>
      </c>
      <c r="I40" s="11"/>
    </row>
    <row r="41" spans="1:9" ht="40.5">
      <c r="A41" s="1">
        <v>326</v>
      </c>
      <c r="B41" s="6" t="s">
        <v>39</v>
      </c>
      <c r="C41" s="81">
        <v>0</v>
      </c>
      <c r="D41" s="81">
        <v>0</v>
      </c>
      <c r="E41" s="81">
        <v>0</v>
      </c>
      <c r="F41" s="115">
        <v>0</v>
      </c>
      <c r="I41" s="11"/>
    </row>
    <row r="42" spans="1:9" ht="20.25">
      <c r="A42" s="1">
        <v>327</v>
      </c>
      <c r="B42" s="6" t="s">
        <v>38</v>
      </c>
      <c r="C42" s="116">
        <v>0</v>
      </c>
      <c r="D42" s="116">
        <v>116999952.63</v>
      </c>
      <c r="E42" s="116">
        <v>116999952.63</v>
      </c>
      <c r="F42" s="116">
        <v>0</v>
      </c>
      <c r="I42" s="11"/>
    </row>
    <row r="43" spans="1:9" ht="20.25">
      <c r="A43" s="1">
        <v>329</v>
      </c>
      <c r="B43" s="99" t="s">
        <v>37</v>
      </c>
      <c r="C43" s="116">
        <v>208601979.56</v>
      </c>
      <c r="D43" s="116">
        <v>291999973.69</v>
      </c>
      <c r="E43" s="116">
        <v>291999973.69</v>
      </c>
      <c r="F43" s="116">
        <v>208602879.56</v>
      </c>
      <c r="I43" s="11"/>
    </row>
    <row r="44" spans="1:9" ht="60.75">
      <c r="A44" s="1">
        <v>332</v>
      </c>
      <c r="B44" s="99" t="s">
        <v>94</v>
      </c>
      <c r="C44" s="116">
        <v>406305210.89</v>
      </c>
      <c r="D44" s="116">
        <v>418231505.26</v>
      </c>
      <c r="E44" s="116">
        <v>418231505.26</v>
      </c>
      <c r="F44" s="116">
        <v>417671444.78</v>
      </c>
      <c r="H44" s="11"/>
      <c r="I44" s="11"/>
    </row>
    <row r="45" spans="1:9" ht="40.5">
      <c r="A45" s="1">
        <v>332</v>
      </c>
      <c r="B45" s="6" t="s">
        <v>64</v>
      </c>
      <c r="C45" s="86">
        <v>0</v>
      </c>
      <c r="D45" s="81">
        <v>0.0001</v>
      </c>
      <c r="E45" s="81">
        <v>0</v>
      </c>
      <c r="F45" s="115">
        <v>0</v>
      </c>
      <c r="I45" s="11"/>
    </row>
    <row r="46" spans="1:9" ht="20.25">
      <c r="A46" s="1">
        <v>349</v>
      </c>
      <c r="B46" s="6" t="s">
        <v>54</v>
      </c>
      <c r="C46" s="14">
        <v>0</v>
      </c>
      <c r="D46" s="14">
        <v>1000000</v>
      </c>
      <c r="E46" s="14">
        <v>1000000</v>
      </c>
      <c r="F46" s="114">
        <v>0</v>
      </c>
      <c r="I46" s="11"/>
    </row>
    <row r="47" spans="1:10" ht="30">
      <c r="A47" s="78">
        <v>335</v>
      </c>
      <c r="B47" s="6" t="s">
        <v>48</v>
      </c>
      <c r="C47" s="116">
        <v>4783449.37</v>
      </c>
      <c r="D47" s="116">
        <v>46577200</v>
      </c>
      <c r="E47" s="116">
        <v>46577200</v>
      </c>
      <c r="F47" s="116">
        <v>8746110</v>
      </c>
      <c r="G47" s="11">
        <f>C47+C53</f>
        <v>4783449.37</v>
      </c>
      <c r="H47" s="11">
        <f>D47+D53</f>
        <v>46577200</v>
      </c>
      <c r="I47" s="11">
        <f>E47+E53</f>
        <v>46577200</v>
      </c>
      <c r="J47" s="11">
        <f>F47+F53</f>
        <v>8746110</v>
      </c>
    </row>
    <row r="48" spans="1:10" ht="51">
      <c r="A48" s="1">
        <v>380</v>
      </c>
      <c r="B48" s="60" t="s">
        <v>72</v>
      </c>
      <c r="C48" s="116">
        <v>17947000</v>
      </c>
      <c r="D48" s="116">
        <v>71994000</v>
      </c>
      <c r="E48" s="116">
        <v>71994000</v>
      </c>
      <c r="F48" s="116">
        <v>71994000</v>
      </c>
      <c r="G48" s="11"/>
      <c r="H48" s="11"/>
      <c r="I48" s="11"/>
      <c r="J48" s="11"/>
    </row>
    <row r="49" spans="1:12" ht="20.25">
      <c r="A49" s="1">
        <v>389</v>
      </c>
      <c r="B49" s="6" t="s">
        <v>42</v>
      </c>
      <c r="C49" s="116">
        <v>518267580.48</v>
      </c>
      <c r="D49" s="116">
        <v>703790300</v>
      </c>
      <c r="E49" s="116">
        <v>703790300</v>
      </c>
      <c r="F49" s="116">
        <v>518396885.33</v>
      </c>
      <c r="G49" s="75">
        <v>356437471.66</v>
      </c>
      <c r="H49" s="75">
        <v>357873390.53</v>
      </c>
      <c r="I49" s="75">
        <v>357873390.53</v>
      </c>
      <c r="J49" s="75">
        <v>357873390.53</v>
      </c>
      <c r="K49" s="11"/>
      <c r="L49" s="11"/>
    </row>
    <row r="50" spans="1:10" ht="30">
      <c r="A50" s="1">
        <v>396</v>
      </c>
      <c r="B50" s="99" t="s">
        <v>43</v>
      </c>
      <c r="C50" s="116">
        <v>512534470.56</v>
      </c>
      <c r="D50" s="116">
        <v>550000047.36</v>
      </c>
      <c r="E50" s="116">
        <v>550000047.36</v>
      </c>
      <c r="F50" s="116">
        <v>512534470.56</v>
      </c>
      <c r="G50" s="11">
        <f>G47-G49</f>
        <v>-351654022.29</v>
      </c>
      <c r="H50" s="11">
        <f>H47-H49</f>
        <v>-311296190.53</v>
      </c>
      <c r="I50" s="11">
        <f>I47-I49</f>
        <v>-311296190.53</v>
      </c>
      <c r="J50" s="11">
        <f>J47-J49</f>
        <v>-349127280.53</v>
      </c>
    </row>
    <row r="51" spans="1:10" ht="30">
      <c r="A51" s="1">
        <v>731</v>
      </c>
      <c r="B51" s="72" t="s">
        <v>53</v>
      </c>
      <c r="C51" s="116">
        <v>0</v>
      </c>
      <c r="D51" s="116">
        <v>7623000</v>
      </c>
      <c r="E51" s="116">
        <v>7623000</v>
      </c>
      <c r="F51" s="116">
        <v>0</v>
      </c>
      <c r="G51" s="11"/>
      <c r="H51" s="11"/>
      <c r="I51" s="11"/>
      <c r="J51" s="11"/>
    </row>
    <row r="52" spans="1:10" ht="60.75">
      <c r="A52" s="1">
        <v>743</v>
      </c>
      <c r="B52" s="99" t="s">
        <v>29</v>
      </c>
      <c r="C52" s="116">
        <v>6517049.15</v>
      </c>
      <c r="D52" s="116">
        <v>28013800</v>
      </c>
      <c r="E52" s="116">
        <v>28013800</v>
      </c>
      <c r="F52" s="116">
        <v>9785517.35</v>
      </c>
      <c r="G52" s="11"/>
      <c r="H52" s="11"/>
      <c r="I52" s="11"/>
      <c r="J52" s="11"/>
    </row>
    <row r="53" spans="1:10" ht="51">
      <c r="A53" s="80">
        <v>744</v>
      </c>
      <c r="B53" s="6" t="s">
        <v>30</v>
      </c>
      <c r="C53" s="64">
        <v>0</v>
      </c>
      <c r="D53" s="64">
        <v>0</v>
      </c>
      <c r="E53" s="64">
        <v>0</v>
      </c>
      <c r="F53" s="64">
        <v>0</v>
      </c>
      <c r="G53" s="2">
        <v>22343023</v>
      </c>
      <c r="H53" s="2">
        <v>28196200</v>
      </c>
      <c r="I53" s="2">
        <v>28196200</v>
      </c>
      <c r="J53" s="2">
        <v>28196200</v>
      </c>
    </row>
    <row r="54" spans="1:6" ht="30">
      <c r="A54" s="101">
        <v>747</v>
      </c>
      <c r="B54" s="60" t="s">
        <v>68</v>
      </c>
      <c r="C54" s="116">
        <v>0</v>
      </c>
      <c r="D54" s="116">
        <v>1577210.53</v>
      </c>
      <c r="E54" s="116">
        <v>1577210.53</v>
      </c>
      <c r="F54" s="116">
        <v>0</v>
      </c>
    </row>
    <row r="55" spans="1:6" ht="40.5">
      <c r="A55" s="1">
        <v>753</v>
      </c>
      <c r="B55" s="99" t="s">
        <v>51</v>
      </c>
      <c r="C55" s="116">
        <v>29438621.05</v>
      </c>
      <c r="D55" s="116">
        <v>29438621.05</v>
      </c>
      <c r="E55" s="116">
        <v>29438621.05</v>
      </c>
      <c r="F55" s="116">
        <v>29438621.05</v>
      </c>
    </row>
    <row r="56" spans="1:6" ht="30">
      <c r="A56" s="1">
        <v>762</v>
      </c>
      <c r="B56" s="99" t="s">
        <v>31</v>
      </c>
      <c r="C56" s="116">
        <v>11545457.43</v>
      </c>
      <c r="D56" s="116">
        <v>26438800</v>
      </c>
      <c r="E56" s="116">
        <v>26438800</v>
      </c>
      <c r="F56" s="116">
        <v>11545457.43</v>
      </c>
    </row>
    <row r="57" spans="1:6" ht="20.25">
      <c r="A57" s="1">
        <v>764</v>
      </c>
      <c r="B57" s="99" t="s">
        <v>32</v>
      </c>
      <c r="C57" s="116">
        <v>14653849.44</v>
      </c>
      <c r="D57" s="116">
        <v>108932358.35</v>
      </c>
      <c r="E57" s="116">
        <v>108932358.35</v>
      </c>
      <c r="F57" s="116">
        <v>50243737.25</v>
      </c>
    </row>
    <row r="58" spans="1:6" ht="21.75" customHeight="1">
      <c r="A58" s="1">
        <v>799</v>
      </c>
      <c r="B58" s="100" t="s">
        <v>66</v>
      </c>
      <c r="C58" s="116">
        <v>19599584.13</v>
      </c>
      <c r="D58" s="116">
        <v>33019010.52</v>
      </c>
      <c r="E58" s="116">
        <v>33019010.52</v>
      </c>
      <c r="F58" s="116">
        <v>19599584.13</v>
      </c>
    </row>
    <row r="59" spans="1:6" ht="42.75" customHeight="1">
      <c r="A59" s="106" t="s">
        <v>97</v>
      </c>
      <c r="B59" s="72" t="s">
        <v>98</v>
      </c>
      <c r="C59" s="116">
        <v>0</v>
      </c>
      <c r="D59" s="116">
        <v>25500000</v>
      </c>
      <c r="E59" s="116">
        <v>25500000</v>
      </c>
      <c r="F59" s="116">
        <v>0</v>
      </c>
    </row>
    <row r="60" spans="1:6" ht="12">
      <c r="A60" s="7"/>
      <c r="B60" s="8"/>
      <c r="C60" s="64">
        <f>SUM(C3:C58)</f>
        <v>2548828146.0801</v>
      </c>
      <c r="D60" s="64">
        <f>SUM(D3:D58)</f>
        <v>4194901428.3503103</v>
      </c>
      <c r="E60" s="64">
        <f>SUM(E3:E58)</f>
        <v>4194901428.3501005</v>
      </c>
      <c r="F60" s="64">
        <f>SUM(F3:F58)</f>
        <v>2661383541.5000997</v>
      </c>
    </row>
    <row r="61" spans="1:6" ht="12">
      <c r="A61" s="7"/>
      <c r="B61" s="9" t="s">
        <v>2</v>
      </c>
      <c r="C61" s="64">
        <v>0</v>
      </c>
      <c r="D61" s="65">
        <v>8040400</v>
      </c>
      <c r="E61" s="65"/>
      <c r="F61" s="65"/>
    </row>
    <row r="62" spans="1:6" ht="12">
      <c r="A62" s="7"/>
      <c r="B62" s="10"/>
      <c r="C62" s="68">
        <f>SUM(C6:C61)</f>
        <v>5097656292.1601</v>
      </c>
      <c r="D62" s="68">
        <f>SUM(D5:D60)</f>
        <v>8410794330.38061</v>
      </c>
      <c r="E62" s="68">
        <f>SUM(E6:E61)</f>
        <v>8410794330.380101</v>
      </c>
      <c r="F62" s="68">
        <f>SUM(F6:F61)</f>
        <v>5322767083.000099</v>
      </c>
    </row>
    <row r="63" spans="3:6" ht="12">
      <c r="C63" s="68"/>
      <c r="D63" s="68"/>
      <c r="E63" s="68"/>
      <c r="F63" s="68"/>
    </row>
    <row r="64" spans="3:6" ht="12">
      <c r="C64" s="69"/>
      <c r="D64" s="69"/>
      <c r="E64" s="69"/>
      <c r="F64" s="69"/>
    </row>
    <row r="65" ht="12">
      <c r="D65" s="69"/>
    </row>
    <row r="67" spans="1:6" ht="36">
      <c r="A67" s="12" t="s">
        <v>15</v>
      </c>
      <c r="B67" s="13" t="s">
        <v>14</v>
      </c>
      <c r="C67" s="71">
        <f>C9+C43</f>
        <v>208601979.56</v>
      </c>
      <c r="D67" s="71">
        <f>D9+D43</f>
        <v>294999973.69</v>
      </c>
      <c r="E67" s="71">
        <f>E9+E43</f>
        <v>294999973.69</v>
      </c>
      <c r="F67" s="71">
        <f>F9+F43</f>
        <v>208602879.56</v>
      </c>
    </row>
    <row r="68" spans="1:6" ht="60">
      <c r="A68" s="12" t="s">
        <v>16</v>
      </c>
      <c r="B68" s="13" t="s">
        <v>11</v>
      </c>
      <c r="C68" s="71" t="e">
        <f>#REF!+#REF!</f>
        <v>#REF!</v>
      </c>
      <c r="D68" s="71" t="e">
        <f>#REF!+#REF!</f>
        <v>#REF!</v>
      </c>
      <c r="E68" s="71" t="e">
        <f>#REF!+#REF!</f>
        <v>#REF!</v>
      </c>
      <c r="F68" s="71" t="e">
        <f>#REF!+#REF!</f>
        <v>#REF!</v>
      </c>
    </row>
    <row r="69" spans="1:6" ht="84">
      <c r="A69" s="12">
        <v>347</v>
      </c>
      <c r="B69" s="13" t="s">
        <v>3</v>
      </c>
      <c r="C69" s="71" t="e">
        <f>#REF!+#REF!</f>
        <v>#REF!</v>
      </c>
      <c r="D69" s="71" t="e">
        <f>#REF!+#REF!</f>
        <v>#REF!</v>
      </c>
      <c r="E69" s="71" t="e">
        <f>#REF!+#REF!</f>
        <v>#REF!</v>
      </c>
      <c r="F69" s="71" t="e">
        <f>#REF!+#REF!</f>
        <v>#REF!</v>
      </c>
    </row>
    <row r="70" spans="3:6" ht="12">
      <c r="C70" s="71" t="e">
        <f>C14+#REF!</f>
        <v>#REF!</v>
      </c>
      <c r="D70" s="71" t="e">
        <f>D14+#REF!</f>
        <v>#REF!</v>
      </c>
      <c r="E70" s="71" t="e">
        <f>E14+#REF!</f>
        <v>#REF!</v>
      </c>
      <c r="F70" s="71" t="e">
        <f>F14+#REF!</f>
        <v>#REF!</v>
      </c>
    </row>
    <row r="71" ht="12">
      <c r="D71" s="69"/>
    </row>
    <row r="73" spans="3:6" ht="12">
      <c r="C73" s="69"/>
      <c r="D73" s="69"/>
      <c r="E73" s="69"/>
      <c r="F73" s="69"/>
    </row>
    <row r="75" spans="3:6" ht="12">
      <c r="C75" s="69"/>
      <c r="D75" s="69"/>
      <c r="E75" s="69"/>
      <c r="F75" s="69"/>
    </row>
  </sheetData>
  <sheetProtection/>
  <autoFilter ref="A2:L62"/>
  <printOptions/>
  <pageMargins left="0.2" right="0.75" top="0.2" bottom="0.21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Наталия Юченкова</cp:lastModifiedBy>
  <cp:lastPrinted>2024-06-27T09:23:49Z</cp:lastPrinted>
  <dcterms:created xsi:type="dcterms:W3CDTF">2002-03-11T10:22:12Z</dcterms:created>
  <dcterms:modified xsi:type="dcterms:W3CDTF">2024-07-01T11:53:34Z</dcterms:modified>
  <cp:category/>
  <cp:version/>
  <cp:contentType/>
  <cp:contentStatus/>
</cp:coreProperties>
</file>